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L:\2022\Elaborati 2022\E-110-22-01 P3 Klizište Šandrovac\1_finalno_E-110-22-02-03-04\CD\3\c\"/>
    </mc:Choice>
  </mc:AlternateContent>
  <bookViews>
    <workbookView xWindow="-120" yWindow="0" windowWidth="2292" windowHeight="0" tabRatio="791"/>
  </bookViews>
  <sheets>
    <sheet name="ŠANDROVAC" sheetId="1" r:id="rId1"/>
    <sheet name=" " sheetId="2" r:id="rId2"/>
  </sheets>
  <definedNames>
    <definedName name="_xlnm._FilterDatabase" localSheetId="0" hidden="1">ŠANDROVAC!$A$1:$J$1</definedName>
    <definedName name="_xlnm.Print_Area" localSheetId="0">ŠANDROVAC!$E$1:$J$118</definedName>
    <definedName name="_xlnm.Print_Titles" localSheetId="0">ŠANDROVAC!$1:$1</definedName>
    <definedName name="Z_11647BB3_BBF0_4AED_8E55_7639BB933805_.wvu.Cols" localSheetId="0" hidden="1">ŠANDROVAC!$K:$M</definedName>
    <definedName name="Z_11647BB3_BBF0_4AED_8E55_7639BB933805_.wvu.FilterData" localSheetId="0" hidden="1">ŠANDROVAC!$A$1:$J$1</definedName>
    <definedName name="Z_11647BB3_BBF0_4AED_8E55_7639BB933805_.wvu.PrintArea" localSheetId="0" hidden="1">ŠANDROVAC!$E$1:$J$103</definedName>
    <definedName name="Z_11647BB3_BBF0_4AED_8E55_7639BB933805_.wvu.PrintTitles" localSheetId="0" hidden="1">ŠANDROVAC!$1:$1</definedName>
    <definedName name="Z_3AF17A56_31E3_43EB_8C59_77F7284D37C0_.wvu.Cols" localSheetId="0" hidden="1">ŠANDROVAC!$K:$M</definedName>
    <definedName name="Z_3AF17A56_31E3_43EB_8C59_77F7284D37C0_.wvu.FilterData" localSheetId="0" hidden="1">ŠANDROVAC!$A$1:$J$1</definedName>
    <definedName name="Z_3AF17A56_31E3_43EB_8C59_77F7284D37C0_.wvu.PrintArea" localSheetId="0" hidden="1">ŠANDROVAC!$E$1:$N$103</definedName>
    <definedName name="Z_3AF17A56_31E3_43EB_8C59_77F7284D37C0_.wvu.PrintTitles" localSheetId="0" hidden="1">ŠANDROVAC!$1:$1</definedName>
    <definedName name="Z_AF744DFA_D7DD_4DA5_8D72_116C6E1FEF2D_.wvu.FilterData" localSheetId="0" hidden="1">ŠANDROVAC!$A$1:$J$1</definedName>
    <definedName name="Z_AF744DFA_D7DD_4DA5_8D72_116C6E1FEF2D_.wvu.PrintArea" localSheetId="0" hidden="1">ŠANDROVAC!$E$1:$J$118</definedName>
    <definedName name="Z_AF744DFA_D7DD_4DA5_8D72_116C6E1FEF2D_.wvu.PrintTitles" localSheetId="0" hidden="1">ŠANDROVAC!$1:$1</definedName>
  </definedNames>
  <calcPr calcId="162913"/>
  <customWorkbookViews>
    <customWorkbookView name="dsindler - Personal View" guid="{AF744DFA-D7DD-4DA5-8D72-116C6E1FEF2D}" mergeInterval="0" personalView="1" maximized="1" xWindow="-2409" yWindow="-9" windowWidth="2418" windowHeight="1318" tabRatio="791" activeSheetId="1"/>
    <customWorkbookView name="Ivan Mihaljević - Personal View" guid="{11647BB3-BBF0-4AED-8E55-7639BB933805}" mergeInterval="0" personalView="1" maximized="1" xWindow="-8" yWindow="-8" windowWidth="1936" windowHeight="1056" tabRatio="791" activeSheetId="1"/>
    <customWorkbookView name="Mario Sudzuka - Personal View" guid="{3AF17A56-31E3-43EB-8C59-77F7284D37C0}" mergeInterval="0" personalView="1" maximized="1" xWindow="-8" yWindow="-8" windowWidth="1936" windowHeight="1048" tabRatio="791" activeSheetId="1" showComments="commIndAndComment"/>
  </customWorkbookViews>
</workbook>
</file>

<file path=xl/calcChain.xml><?xml version="1.0" encoding="utf-8"?>
<calcChain xmlns="http://schemas.openxmlformats.org/spreadsheetml/2006/main">
  <c r="H63" i="1" l="1"/>
  <c r="J9" i="1" l="1"/>
  <c r="H9" i="1"/>
  <c r="H39" i="1"/>
  <c r="H18" i="1"/>
  <c r="J80" i="1" l="1"/>
  <c r="E80" i="1"/>
  <c r="J82" i="1"/>
  <c r="E82" i="1"/>
  <c r="J21" i="1"/>
  <c r="E21" i="1"/>
  <c r="J13" i="1"/>
  <c r="E13" i="1"/>
  <c r="H40" i="1" l="1"/>
  <c r="J31" i="1"/>
  <c r="E31" i="1"/>
  <c r="E52" i="1" l="1"/>
  <c r="J84" i="1"/>
  <c r="E84" i="1"/>
  <c r="E22" i="1"/>
  <c r="J22" i="1"/>
  <c r="J56" i="1"/>
  <c r="E56" i="1"/>
  <c r="J52" i="1" l="1"/>
  <c r="J54" i="1" l="1"/>
  <c r="E54" i="1"/>
  <c r="J51" i="1" l="1"/>
  <c r="E51" i="1"/>
  <c r="F105" i="1"/>
  <c r="E105" i="1"/>
  <c r="F104" i="1"/>
  <c r="E104" i="1"/>
  <c r="F103" i="1"/>
  <c r="E103" i="1"/>
  <c r="F99" i="1"/>
  <c r="F98" i="1"/>
  <c r="F97" i="1"/>
  <c r="F96" i="1"/>
  <c r="E99" i="1"/>
  <c r="E98" i="1"/>
  <c r="F95" i="1"/>
  <c r="F94" i="1"/>
  <c r="J65" i="1"/>
  <c r="E65" i="1"/>
  <c r="E9" i="1"/>
  <c r="J67" i="1"/>
  <c r="E67" i="1"/>
  <c r="J66" i="1"/>
  <c r="E66" i="1"/>
  <c r="J64" i="1"/>
  <c r="E64" i="1"/>
  <c r="J63" i="1"/>
  <c r="E63" i="1"/>
  <c r="J62" i="1"/>
  <c r="E62" i="1"/>
  <c r="E61" i="1"/>
  <c r="J55" i="1"/>
  <c r="E55" i="1"/>
  <c r="J53" i="1"/>
  <c r="E53" i="1"/>
  <c r="J50" i="1"/>
  <c r="E50" i="1"/>
  <c r="E49" i="1"/>
  <c r="J46" i="1"/>
  <c r="E46" i="1"/>
  <c r="J45" i="1"/>
  <c r="E45" i="1"/>
  <c r="E44" i="1"/>
  <c r="J58" i="1" l="1"/>
  <c r="J99" i="1" s="1"/>
  <c r="J47" i="1"/>
  <c r="J98" i="1" s="1"/>
  <c r="J68" i="1"/>
  <c r="J103" i="1" s="1"/>
  <c r="E34" i="1"/>
  <c r="J78" i="1"/>
  <c r="E78" i="1"/>
  <c r="J17" i="1"/>
  <c r="E17" i="1"/>
  <c r="E79" i="1"/>
  <c r="J79" i="1"/>
  <c r="E20" i="1"/>
  <c r="J20" i="1"/>
  <c r="J18" i="1" l="1"/>
  <c r="J19" i="1"/>
  <c r="E19" i="1"/>
  <c r="E18" i="1" l="1"/>
  <c r="K37" i="1" l="1"/>
  <c r="E83" i="1" l="1"/>
  <c r="J83" i="1"/>
  <c r="J7" i="1" l="1"/>
  <c r="E7" i="1"/>
  <c r="J77" i="1" l="1"/>
  <c r="J8" i="1"/>
  <c r="E41" i="1" l="1"/>
  <c r="J41" i="1"/>
  <c r="J40" i="1" l="1"/>
  <c r="E40" i="1"/>
  <c r="E6" i="1" l="1"/>
  <c r="E5" i="1"/>
  <c r="E35" i="1"/>
  <c r="E36" i="1"/>
  <c r="E37" i="1"/>
  <c r="E38" i="1"/>
  <c r="E39" i="1"/>
  <c r="E27" i="1"/>
  <c r="E28" i="1"/>
  <c r="E29" i="1"/>
  <c r="E30" i="1"/>
  <c r="E26" i="1"/>
  <c r="E72" i="1"/>
  <c r="E73" i="1"/>
  <c r="E75" i="1"/>
  <c r="E81" i="1"/>
  <c r="E76" i="1"/>
  <c r="E74" i="1"/>
  <c r="E77" i="1"/>
  <c r="E71" i="1"/>
  <c r="E15" i="1"/>
  <c r="E16" i="1"/>
  <c r="E14" i="1"/>
  <c r="E12" i="1"/>
  <c r="E87" i="1"/>
  <c r="E8" i="1"/>
  <c r="E89" i="1"/>
  <c r="E88" i="1"/>
  <c r="E4" i="1"/>
  <c r="J89" i="1"/>
  <c r="J15" i="1"/>
  <c r="J16" i="1" l="1"/>
  <c r="J75" i="1" l="1"/>
  <c r="J30" i="1" l="1"/>
  <c r="J72" i="1" l="1"/>
  <c r="J6" i="1" l="1"/>
  <c r="J29" i="1"/>
  <c r="J74" i="1"/>
  <c r="J81" i="1" l="1"/>
  <c r="J76" i="1"/>
  <c r="J73" i="1"/>
  <c r="J14" i="1"/>
  <c r="J71" i="1"/>
  <c r="J5" i="1"/>
  <c r="J88" i="1"/>
  <c r="J90" i="1" s="1"/>
  <c r="J105" i="1" s="1"/>
  <c r="J85" i="1" l="1"/>
  <c r="J104" i="1" s="1"/>
  <c r="J23" i="1"/>
  <c r="J95" i="1" s="1"/>
  <c r="J26" i="1"/>
  <c r="J39" i="1" l="1"/>
  <c r="J27" i="1"/>
  <c r="J32" i="1" l="1"/>
  <c r="J96" i="1" s="1"/>
  <c r="J4" i="1"/>
  <c r="J10" i="1" l="1"/>
  <c r="J94" i="1" s="1"/>
  <c r="E96" i="1"/>
  <c r="E97" i="1" l="1"/>
  <c r="E95" i="1"/>
  <c r="E94" i="1"/>
  <c r="E25" i="1"/>
  <c r="E70" i="1"/>
  <c r="E3" i="1"/>
  <c r="J36" i="1"/>
  <c r="J37" i="1"/>
  <c r="J38" i="1"/>
  <c r="J35" i="1"/>
  <c r="J106" i="1" s="1"/>
  <c r="J42" i="1" l="1"/>
  <c r="J97" i="1" l="1"/>
  <c r="J100" i="1" s="1"/>
</calcChain>
</file>

<file path=xl/sharedStrings.xml><?xml version="1.0" encoding="utf-8"?>
<sst xmlns="http://schemas.openxmlformats.org/spreadsheetml/2006/main" count="280" uniqueCount="112">
  <si>
    <t>REKAPITULACIJA</t>
  </si>
  <si>
    <t>m2</t>
  </si>
  <si>
    <t>m3</t>
  </si>
  <si>
    <t>kom</t>
  </si>
  <si>
    <t>osnov</t>
  </si>
  <si>
    <t>pod</t>
  </si>
  <si>
    <t>Jed. mjere</t>
  </si>
  <si>
    <t>Količina</t>
  </si>
  <si>
    <t>Jed. cijena</t>
  </si>
  <si>
    <t>m'</t>
  </si>
  <si>
    <t>kg</t>
  </si>
  <si>
    <t>Stavka</t>
  </si>
  <si>
    <t>Opis</t>
  </si>
  <si>
    <t xml:space="preserve">RA armatura </t>
  </si>
  <si>
    <t>komplet</t>
  </si>
  <si>
    <r>
      <rPr>
        <b/>
        <sz val="8"/>
        <rFont val="Arial"/>
        <family val="2"/>
        <charset val="238"/>
      </rPr>
      <t>Zaštita površine travnatim pokrivačem</t>
    </r>
    <r>
      <rPr>
        <sz val="8"/>
        <rFont val="Arial"/>
        <family val="2"/>
        <charset val="238"/>
      </rPr>
      <t xml:space="preserve">
Stavka obuhvaća nabavu vode, travne smjese, gnojiva, svog dodatnog materijala potrebnog za pripremu travne smjese i zatravljivanje kompletnih površina, miješanje, transport, postupak nanošenja, uz račun 50 g/m² sjemena, kao i njegovanje zatravljene površine do prve košnje. Stavka se plaća u iznosu od 30% nakon sjetve, a ostatak nakon nicanja trave. Obračun stavke se vrši po m2 izrasle trave.</t>
    </r>
  </si>
  <si>
    <t>5</t>
  </si>
  <si>
    <t>A</t>
  </si>
  <si>
    <t>1</t>
  </si>
  <si>
    <t>4</t>
  </si>
  <si>
    <t>A.1</t>
  </si>
  <si>
    <t>B</t>
  </si>
  <si>
    <t>2</t>
  </si>
  <si>
    <t>B.1</t>
  </si>
  <si>
    <t>3</t>
  </si>
  <si>
    <t>9</t>
  </si>
  <si>
    <t>10</t>
  </si>
  <si>
    <t>11</t>
  </si>
  <si>
    <t>6</t>
  </si>
  <si>
    <t>7</t>
  </si>
  <si>
    <t>8</t>
  </si>
  <si>
    <r>
      <rPr>
        <b/>
        <sz val="8"/>
        <rFont val="Arial"/>
        <family val="2"/>
        <charset val="238"/>
      </rPr>
      <t xml:space="preserve">Drenažni materijal </t>
    </r>
    <r>
      <rPr>
        <sz val="8"/>
        <rFont val="Arial"/>
        <family val="2"/>
        <charset val="238"/>
      </rPr>
      <t xml:space="preserve">
Drenažni kameni materijal granulacije 8-32 mm ugrađuje se u drenažne rovove. U cijenu je uključena nabava, doprema i ugradnja prema detaljima iz projekta. 
Obračun se vrši u m3 ugrađenog materijala.</t>
    </r>
  </si>
  <si>
    <r>
      <rPr>
        <b/>
        <sz val="8"/>
        <rFont val="Arial"/>
        <family val="2"/>
        <charset val="238"/>
      </rPr>
      <t>Obrada betonskog vrha pilota</t>
    </r>
    <r>
      <rPr>
        <sz val="8"/>
        <rFont val="Arial"/>
        <family val="2"/>
        <charset val="238"/>
      </rPr>
      <t xml:space="preserve">
Obrada betonskog vrha pilota ručnim štemanjem završnog sloja završnog sloja debljine cca 50 cm. Od štemana betonska površine ne smije imati ostatke labavog agregata i mora biti potpuno čista i ravna prije betoniranja temeljne ploče. U jediničnoj cijeni sadržan sav materijal i rad na uređivanju glave pilota.  Sav višak materijala odvozi se na službenu gradsku deponiju u cijenu je uključena naknada i prijevoz do 20km.
Obračun se vrši po komadu obrađenog pilota.</t>
    </r>
  </si>
  <si>
    <r>
      <t>Uvodnica za geotehnička sidra</t>
    </r>
    <r>
      <rPr>
        <sz val="8"/>
        <rFont val="Arial"/>
        <family val="2"/>
        <charset val="238"/>
      </rPr>
      <t xml:space="preserve">
Sastoji se od pocinčane čelične ploče debljine 1cm sa navarenom cijevi duljine L=0,5m unutrašnjeg promjera od 168mm, ugrađene u naglavnu gredu prije betoniranja. Stavka uključuje, nabavu, dopremu, bravarske radove spajanja uvodnice te montažu na predviđeno mjesto prije betoniranja naglavne grade. 
Obračun se vrši po komadu izvedene uvodnice.</t>
    </r>
  </si>
  <si>
    <t xml:space="preserve">komplet </t>
  </si>
  <si>
    <r>
      <rPr>
        <b/>
        <sz val="8"/>
        <rFont val="Arial"/>
        <family val="2"/>
        <charset val="238"/>
      </rPr>
      <t xml:space="preserve">Plan izvođenja radova </t>
    </r>
    <r>
      <rPr>
        <sz val="8"/>
        <rFont val="Arial"/>
        <family val="2"/>
        <charset val="238"/>
      </rPr>
      <t xml:space="preserve">
U jediničnu cijenu uključena je izrada plana izvođenja radova a sve u skladu sa Pravilnikom o zaštiti na radu na privremenim ili pokretnim gradilištima ("Narodne novine", br. 051/2008.) Plan izraditi u 3 tiskana primjerka i elektronski. Obračun se vrši po kompletu izvedene stavke.</t>
    </r>
  </si>
  <si>
    <r>
      <rPr>
        <b/>
        <sz val="8"/>
        <rFont val="Arial"/>
        <family val="2"/>
        <charset val="238"/>
      </rPr>
      <t xml:space="preserve">Uklanjanje grmlja i šiblja do promjera 10 cm.
</t>
    </r>
    <r>
      <rPr>
        <sz val="8"/>
        <rFont val="Arial"/>
        <family val="2"/>
        <charset val="238"/>
      </rPr>
      <t>Strojno i ručno uklanjanje grmlja i šiblja na privremenu deponiju. Rad obuhvaća krčenje i uklanjanje šiblja i grmlja i usitnjavanje s površina predviđenim projektom ili s površina koje naknadno odredi nadzorni inženjer. U jediničnu cijenu uključen je i utovar i odvoz se na službenu gradsku deponiju do 20km te naknada za deponiju. Obračun radova vrši se po m2 raskrčene površine.</t>
    </r>
  </si>
  <si>
    <r>
      <t>Zaštita i/ili izmještanje postojećih instalacija</t>
    </r>
    <r>
      <rPr>
        <sz val="8"/>
        <rFont val="Arial"/>
        <family val="2"/>
        <charset val="238"/>
      </rPr>
      <t xml:space="preserve">
Za svaku zaštitu i/ili izmještanje postojećih instalacija smještenih okomito na rov izvođač je dužan izraditi tehničko rješenja koje odobrava nadzor. Stavka obuhvaća i sav rad i materijal potreban iza izvedbu zaštite. Obračun se vrši po m' izvedene zaštite</t>
    </r>
  </si>
  <si>
    <r>
      <rPr>
        <b/>
        <sz val="8"/>
        <rFont val="Arial"/>
        <family val="2"/>
        <charset val="238"/>
      </rPr>
      <t>Uređenje temeljnog tla iskopa mehaničkim zbijanjem</t>
    </r>
    <r>
      <rPr>
        <sz val="8"/>
        <rFont val="Arial"/>
        <family val="2"/>
        <charset val="238"/>
      </rPr>
      <t xml:space="preserve">
Zbijanje u zemljanim materijalima odgovarajućim sredstvima za zbijanje sa traženim stupnjem zbijenosti u odnosu na standardni Proctor-ov postupak Sz≥95%, odnosno modul stišljivosti Ms≥20MN/m2. U cijenu je uključen sav rad i materijal za izvođenje stavke te dokazi kvalitete nad izvedenim radova. Obračun po m2 uređenog temeljnog tla.</t>
    </r>
  </si>
  <si>
    <r>
      <rPr>
        <b/>
        <sz val="8"/>
        <rFont val="Arial"/>
        <family val="2"/>
        <charset val="238"/>
      </rPr>
      <t xml:space="preserve">Izrada rekonstrukcije pokosa od humusnog materijala
</t>
    </r>
    <r>
      <rPr>
        <sz val="8"/>
        <rFont val="Arial"/>
        <family val="2"/>
        <charset val="238"/>
      </rPr>
      <t>Stavka se odnosi na završni sloj rekonstrukcije pokosa klizišta. Zatrpavanje humusnim materijalom u sloju debljine 30 cm, uz poravnanje.  U cijenu je uključena doprema sa privremene deponije i ugradnja, 
Obračun se vrši po m3 izvedenog i zbijenog nasipa.</t>
    </r>
  </si>
  <si>
    <r>
      <rPr>
        <b/>
        <sz val="8"/>
        <rFont val="Arial"/>
        <family val="2"/>
        <charset val="238"/>
      </rPr>
      <t xml:space="preserve">Filtarski geotekstil </t>
    </r>
    <r>
      <rPr>
        <sz val="8"/>
        <rFont val="Arial"/>
        <family val="2"/>
        <charset val="238"/>
      </rPr>
      <t xml:space="preserve">
Postavljanje filtarskog geotekstila min. vlačne čvrstoće 15 kN/m', vodopropusnosti okomito na geotekstil ≥70 l/m2s.  Geotekstil mora biti netkan, UV stabilan, termički neobrađen, bez recikliranih vlakana, te zadovoljavati karakteristike definirane u projektu. Geotekstil se ugrađuje u drenažni rov i u zasip iza zida. U cijenu je uključena nabava doprema i ugradnja. Preklopi od 50 cm se ne obračunavaju. Obračun se vrši po m² ugrađenog materijala. </t>
    </r>
  </si>
  <si>
    <r>
      <rPr>
        <b/>
        <sz val="8"/>
        <rFont val="Arial"/>
        <family val="2"/>
        <charset val="238"/>
      </rPr>
      <t>Dokaz integriteta pilota</t>
    </r>
    <r>
      <rPr>
        <sz val="8"/>
        <rFont val="Arial"/>
        <family val="2"/>
        <charset val="238"/>
      </rPr>
      <t xml:space="preserve">
Dokaz integriteta svih betonskih Benoto pilota. U cijenu je uključen sav rad i materijal potreban za provedbu mjerenja te izradi izvješća. Obračun se vrši po komadu obrađenog pilota.</t>
    </r>
  </si>
  <si>
    <r>
      <rPr>
        <b/>
        <sz val="8"/>
        <rFont val="Arial"/>
        <family val="2"/>
        <charset val="238"/>
      </rPr>
      <t>Mjerenje - geodetske točke</t>
    </r>
    <r>
      <rPr>
        <sz val="8"/>
        <rFont val="Arial"/>
        <family val="2"/>
        <charset val="238"/>
      </rPr>
      <t xml:space="preserve">
U cijenu je uključen sav rad i materijal za provedbu  mjerenja geodetskih točaka te izradu privremenog i završnog izvještaja o provedenim mjerenjima. Predviđeno 4 mjerenja kroz fazu izvođenja sukladno dinamici izvođenja radova. Stavka uključuje izradu izvještaja po svakom izvršenom mjerenju.
Obračun po komadu izvedenih mjerenja svih geodetskih točaka.</t>
    </r>
  </si>
  <si>
    <r>
      <rPr>
        <b/>
        <sz val="8"/>
        <rFont val="Arial"/>
        <family val="2"/>
        <charset val="238"/>
      </rPr>
      <t>Bušenje pilota</t>
    </r>
    <r>
      <rPr>
        <sz val="8"/>
        <rFont val="Arial"/>
        <family val="2"/>
        <charset val="238"/>
      </rPr>
      <t xml:space="preserve">
Bušenje "Benoto" pilota u glinovitom materijalu nazivnog promjera Ø1200 mm. Materijal detaljno opisan u geotehničkom elaboratu. U cijenu je uključen sav potreban materijal i rad na bušenju pilota (radne kolone, strojevi itd.) te utovaru iskopanog materijala u prijevozno sredstvo te se sav višak materijala odvozi na službenu gradsku deponiju u cijenu je uključena naknada i prijevoz do 20km. Jalovo bušenje se ne obračunava. Količina iskopa je 1,13m3/m' pilota. 
Obračun se vrši po m' izvedene bušotine.</t>
    </r>
  </si>
  <si>
    <r>
      <rPr>
        <b/>
        <sz val="8"/>
        <rFont val="Arial"/>
        <family val="2"/>
        <charset val="238"/>
      </rPr>
      <t>Armatura pilota</t>
    </r>
    <r>
      <rPr>
        <sz val="8"/>
        <rFont val="Arial"/>
        <family val="2"/>
        <charset val="238"/>
      </rPr>
      <t xml:space="preserve">
Nabava, doprema,  sječenje, savijanje, čišćenje i postavljanje  armature B500 B pilota. U cijenu su uključeni svi radovi na nabavi, dobavi i ugradnji armature pilota u (žica za vezanje, dodatno se ne obračunava). 
Obračun se vrši u kg ugrađene armature.</t>
    </r>
  </si>
  <si>
    <r>
      <rPr>
        <b/>
        <sz val="8"/>
        <rFont val="Arial"/>
        <family val="2"/>
        <charset val="238"/>
      </rPr>
      <t>Betoniranje pilota</t>
    </r>
    <r>
      <rPr>
        <sz val="8"/>
        <rFont val="Arial"/>
        <family val="2"/>
        <charset val="238"/>
      </rPr>
      <t xml:space="preserve">
Betoniranje bušenih pilota Ø1200 mm od betona klase čvrstoće C30/37 i razreda izloženosti XC2.  U slučaju vode u jami (bušotini), obavezno je betoniranje "kontraktor" metodom pomoću betonske pumpe. Betoniranje pilota mora se izvršiti u neprekidnom radu po cijeloj njegovoj dužini, a zastoji u radu ne smiju biti duži od 1 sata. U jediničnoj cijeni potrebno je uračunati vanprofilski dio kao i višak betona na vrhu pilota (min. visine 50cm) kojeg treba odstraniti. U jediničnoj cijeni obuhvaćeni su svi radovi, materijal i strojevi na prijenosu i prijevozu, izrada, doprema i ugradnja betona, te sve pomoćne radnje za rad stroja na izvlačenju kolona te dokazi kvalitete betona. 
Obračun se vrši po m3 izvedenog pilota računajući 1,13 m3/m'.</t>
    </r>
  </si>
  <si>
    <t>Uk. cijena (EUR)</t>
  </si>
  <si>
    <r>
      <rPr>
        <b/>
        <sz val="8"/>
        <rFont val="Arial"/>
        <family val="2"/>
        <charset val="238"/>
      </rPr>
      <t>Uređenje temeljnog tla građevne jame iskopa mehaničkim zbijanjem - plato uz pilotnu stijenu</t>
    </r>
    <r>
      <rPr>
        <sz val="8"/>
        <rFont val="Arial"/>
        <family val="2"/>
        <charset val="238"/>
      </rPr>
      <t xml:space="preserve">
Zbijanje u zemljanim materijalima odgovarajućim sredstvima za zbijanje sa traženim stupnjem zbijenosti u odnosu na standardni Proctor-ov postupak Sz≥95%, odnosno modul stišljivosti Ms≥20MN/m2. U cijenu je uključen sav rad i materijal za izvođenje stavke te dokazi kvalitete nad izvedenim radova. Obračun po m2 uređenog temeljnog tla.</t>
    </r>
  </si>
  <si>
    <r>
      <t xml:space="preserve">Strojni iskop humusa - armirano tlo
</t>
    </r>
    <r>
      <rPr>
        <sz val="8"/>
        <rFont val="Arial"/>
        <family val="2"/>
        <charset val="238"/>
      </rPr>
      <t xml:space="preserve">Iskop se obavlja prema nacrtu  te propisanim nagibima kosina. U cijenu je uključen iskop, utovar, transport te istovar na deponij po izboru izvođača. Sav višak materijala odvozi se na privremenu deponiju za naknadnu ugradnju. Rastresitost uzeti u obzir u jediničnoj cijeni. 
Obračun se vrši po m3 iskopanog materijala u sraslom stanju. </t>
    </r>
  </si>
  <si>
    <r>
      <t xml:space="preserve">Iskop građevne jame u tlu 'C' kategorije -plato uz pilotu stijenu
</t>
    </r>
    <r>
      <rPr>
        <sz val="8"/>
        <rFont val="Arial"/>
        <family val="2"/>
        <charset val="238"/>
      </rPr>
      <t xml:space="preserve">Radovi se izvode strojno i ručno.  Iskop se obavlja prema nacrtu  te propisanim nagibima kosina. U cijenu je uključen iskop, utovar, transport te istovar na trajnu deponiju po izboru izvođača, privremena zaštita i oblaganje pokosa PVC folijom. Mjesto i uređenje  deponija dužan je osigurati Izvoditelj radova te se zasebno ne obračunava. Rastresitost uzeti u obzir u jediničnoj cijeni. 
Obračun se vrši po m3 iskopanog materijala u sraslom stanju. </t>
    </r>
  </si>
  <si>
    <r>
      <rPr>
        <b/>
        <sz val="8"/>
        <rFont val="Arial"/>
        <family val="2"/>
        <charset val="238"/>
      </rPr>
      <t>Izrada nasipa od kamenog materijala 0/100 mm</t>
    </r>
    <r>
      <rPr>
        <sz val="8"/>
        <rFont val="Arial"/>
        <family val="2"/>
        <charset val="238"/>
      </rPr>
      <t xml:space="preserve">
Izrada nasipa od  kamenog materijala u horizontalnim slojevima u zasip ispred i iza zida.  Rad obuhvaća nabavu, dopremu i ugradnju neselektiranog kamenog materijala veličine zrna 0/100mm. Zahtjevi kvalitete su: stupanj zbijenosti Sz≥100%, Ms≥40 MN/m2, ispitivani na svakom sloju. Obračun se vrši po m3 ugrađenog i zbijenog materijala.</t>
    </r>
  </si>
  <si>
    <r>
      <rPr>
        <b/>
        <sz val="8"/>
        <rFont val="Arial"/>
        <family val="2"/>
        <charset val="238"/>
      </rPr>
      <t>Izrada armiranog nasipa od zemljanog materijala</t>
    </r>
    <r>
      <rPr>
        <sz val="8"/>
        <rFont val="Arial"/>
        <family val="2"/>
        <charset val="238"/>
      </rPr>
      <t xml:space="preserve">
Izrada nasipa od  zemljanog materijala, armiranog geomrežom u horizontalnim slojevima rekonstrukcije pokosa.  Rad obuhvaća nabavu, dopremu i ugradnju neselektiranog zemljanog materijala. Zahtjevi kvalitete su: stupanj zbijenosti Sz≥97%, Ms≥20 MN/m2. Geomreža je obračunata u zasebnoj stavci. Obračun se vrši po m3 ugrađenog i zbijenog materijala.</t>
    </r>
  </si>
  <si>
    <r>
      <rPr>
        <b/>
        <sz val="8"/>
        <rFont val="Arial"/>
        <family val="2"/>
        <charset val="238"/>
      </rPr>
      <t xml:space="preserve">Izrada rekonstrukcije pokosa od humusnog materijala
</t>
    </r>
    <r>
      <rPr>
        <sz val="8"/>
        <rFont val="Arial"/>
        <family val="2"/>
        <charset val="238"/>
      </rPr>
      <t>Stavka se odnosi na završni sloj rekonstrukcije pokosa klizišta. Zatrpavanje humusnim materijalom u sloju od 0,3cm, uz poravnanje.  U cijenu je uključena doprema sa privremene deponije i ugradnja, 
Obračun se vrši po m3 izvedenog i zbijenog nasipa.</t>
    </r>
  </si>
  <si>
    <r>
      <rPr>
        <b/>
        <sz val="8"/>
        <rFont val="Arial"/>
        <family val="2"/>
        <charset val="238"/>
      </rPr>
      <t>Strojni stepenasti iskop -  armirano tlo</t>
    </r>
    <r>
      <rPr>
        <sz val="8"/>
        <rFont val="Arial"/>
        <family val="2"/>
        <charset val="238"/>
      </rPr>
      <t xml:space="preserve">
Strojni iskop u materijalu "C" kategorije prema projektiranoj liniji iskopa na pokosu pod nagibom cca 20°. Iskop se vrši kao stepenasto zasijecanje. U cijenu je uključen strojni iskop u materijalu "C" kategorije, utovar iskopanog materijala u kamione prijevoz istovar.  Sav višak materijala odvozi se na deponiju. 
Obračun po m3 iskopanog materijala u sraslom stanju.</t>
    </r>
  </si>
  <si>
    <r>
      <rPr>
        <b/>
        <sz val="8"/>
        <rFont val="Arial"/>
        <family val="2"/>
        <charset val="238"/>
      </rPr>
      <t>Geodetske točke</t>
    </r>
    <r>
      <rPr>
        <sz val="8"/>
        <rFont val="Arial"/>
        <family val="2"/>
        <charset val="238"/>
      </rPr>
      <t xml:space="preserve">
Ugradnja kontrolnih geodetskih točaka na zidu. U cijenu su uključeni nabava i doprema potrebnog materijala i sav rad na izvedbi mjernih točaka. Obračun se vrši prema komadu ugrađene geodetske točke.</t>
    </r>
  </si>
  <si>
    <r>
      <t>Snimka izvedenog stanja</t>
    </r>
    <r>
      <rPr>
        <sz val="8"/>
        <rFont val="Arial"/>
        <family val="2"/>
        <charset val="238"/>
      </rPr>
      <t xml:space="preserve">
Po završetku radova izvodi se projekt izvedenog stanja, GML, te snimak za katastar vodova. Radove izvodi ovlaštena osoba registrirana za opisane radove.
Obračun se vrši po kompletu ukupno izvedene stavke.</t>
    </r>
  </si>
  <si>
    <r>
      <t>Geodetski radovi</t>
    </r>
    <r>
      <rPr>
        <sz val="8"/>
        <rFont val="Arial"/>
        <family val="2"/>
        <charset val="238"/>
      </rPr>
      <t xml:space="preserve">
Iskolčenje zahvata, pilota, zone krčenja,  kontrola kota i svih drugih elemenata u skladu s projektom, izrada podloga za dokaznicu izvedenih količina tijekom gradnje.  Rad uključuje sva potrebna mjerenja u vezi prijenosa podataka iz projekta na teren i obrnuto, što uključuje: preuzimanje podataka u nadležnom katastru i stalnim geodetskim točkama i njihova obrada, provjera međe na terenu, iskolčenje zahvata prema projektu, (izrada elaborata iskolčenja), postavljanje i održavanje iskolčenih oznaka na terenu od početka radova do predaje svih radova investitoru.
Obračun se vrši po kompletu ukupno izvedene stavke.</t>
    </r>
  </si>
  <si>
    <t>AB POTPORNA KONSTRUKCIJA</t>
  </si>
  <si>
    <r>
      <rPr>
        <b/>
        <sz val="8"/>
        <rFont val="Arial"/>
        <family val="2"/>
        <charset val="238"/>
      </rPr>
      <t xml:space="preserve">Betonske kanalice </t>
    </r>
    <r>
      <rPr>
        <sz val="8"/>
        <rFont val="Arial"/>
        <family val="2"/>
        <charset val="238"/>
      </rPr>
      <t xml:space="preserve">
Betonske kanalice se postavljaju po armiranom tlu, na sloju od 10cm pijeska. U cijenu je uključena nabava, priprema terena uključujući iskop, doprema i ugradnja kanalica te pijeska.  Rad se mjeri i obračunava u metrima (m') izvedenih ne armiranih betonskih kanaleta 64/51/30/23,5x55 cm.</t>
    </r>
  </si>
  <si>
    <r>
      <rPr>
        <b/>
        <sz val="8"/>
        <rFont val="Arial"/>
        <family val="2"/>
        <charset val="238"/>
      </rPr>
      <t>Betoniranje naglavne grede i zida</t>
    </r>
    <r>
      <rPr>
        <sz val="8"/>
        <rFont val="Arial"/>
        <family val="2"/>
        <charset val="238"/>
      </rPr>
      <t xml:space="preserve">
Nabava, doprema i ugradnja betona klase C30/37 i razreda izloženosti XF2. za izvedbu naglavne grede. Beton se ugrađuje u dvostranoj oplati, uz obaveznu upotrebu vibratora i ručno dotjerivanje. U cijenu je uključena nabava, doprema ugradnja betona, dobava, montaža i demontaža oplate i dokazi kvalitete betona. 
Stavka se obračunava u m3 ugrađenog betona.</t>
    </r>
  </si>
  <si>
    <r>
      <t xml:space="preserve">Armatura naglavne grede i zida
</t>
    </r>
    <r>
      <rPr>
        <sz val="8"/>
        <rFont val="Arial"/>
        <family val="2"/>
        <charset val="238"/>
      </rPr>
      <t>Nabava, doprema,  sječenje, savijanje, čišćenje i postavljanje  armature B500B  naglavne grede. U cijenu su uključeni svi radovi na dobavi i ugradnji armature.   
Obračun se vrši u kg ugrađene armature.</t>
    </r>
  </si>
  <si>
    <r>
      <t xml:space="preserve">Nabava, doprema i ugradnja jednoosne geomreže </t>
    </r>
    <r>
      <rPr>
        <sz val="8"/>
        <rFont val="Open Sans"/>
        <family val="2"/>
        <charset val="238"/>
      </rPr>
      <t xml:space="preserve"> 
Nabava doprema i montaža jednoosnih geomreža za ojačanje tijela nasipa.
Mreže se ugrađuju u sanirani dio pokosa, odnosno tijela klizišta, a sve prema nacrtima danim u projektu. Geomreže se postavljaju okomito na os nasipa. Karakteristike geomreža:
-  jednoosna monolitno proizvedena geomreža
-  jezgra od PET (poliestera), omotač od PE (polietilena)
-  otpornost na kemijske spojeve koji se nalaze u prirodnom tlu 
-  vlačna čvrstoća u nosivom smjeru: min. 37 kN/m...  (HRN EN ISO 10319 ili jednakovrijedno)
-  vlačna čvrstoća poprečno: min. 6 kN/m...  (HRN EN ISO 10319 ili jednakovrijedno)
-  izduljenje pri maksimalnom vlačnom opterećenju: ≤9% (HRN EN ISO 10319 ili jednakovrijedno)
Predmetna geomreža mora biti certificirana u skladu s Ekološkom deklaracijom o proizvodu prema međunarodnim standardima (kao što su ISO 14025, EN 15804 ili jednakovrijednim)
Količina se uvećava za 10 % radi preklapanja. Stavka se obračunava prema m2 stvarno ugrađene geomreže.</t>
    </r>
  </si>
  <si>
    <t>ZEMLJANI RADOVI GRUPE RADOVA A</t>
  </si>
  <si>
    <t>A.2</t>
  </si>
  <si>
    <t>A.3</t>
  </si>
  <si>
    <t>PRIPREMNI RADOVI GRUPE RADOVA A</t>
  </si>
  <si>
    <t>BETONSKI RADOVI  GRUPE RADOVA A</t>
  </si>
  <si>
    <t>GEOTEHNIČKI RADOVI GRUPE RADOVA A</t>
  </si>
  <si>
    <t>UKUPNO A.4.: GEOTEHNIČKI RADOVI GRUPE RADOVA A</t>
  </si>
  <si>
    <t>UKUPNO A.3.:  BETONSKI RADOVI GRUPE RADOVA A</t>
  </si>
  <si>
    <t>UKUPNO A.2.:  ZEMLJANI RADOVI GRUPE RADOVA A</t>
  </si>
  <si>
    <t>UKUPNO A.1.:  PRIPREMNI RADOVI GRUPE RADOVA A</t>
  </si>
  <si>
    <t>A.5</t>
  </si>
  <si>
    <t>A.6</t>
  </si>
  <si>
    <t>ARMIRANO TLO</t>
  </si>
  <si>
    <t>UKUPNO B.1.:  PRIPREMNI RADOVI GRUPE RADOVA B</t>
  </si>
  <si>
    <t>B.3</t>
  </si>
  <si>
    <t>UKUPNO A.5.:  GEODETSKI RADOVI  GRUPE RADOVA A</t>
  </si>
  <si>
    <t>UKUPNO A.6.:  MONITORING  GRUPE RADOVA A</t>
  </si>
  <si>
    <t>UKUPNO B.2.:  ZEMLJANI RADOVI GRUPE RADOVA B</t>
  </si>
  <si>
    <t>UKUPNO B.3.:  GEODETSKI RADOVI  GRUPE RADOVA B</t>
  </si>
  <si>
    <t>GEODETSKI RADOVI GRUPE RADOVA A</t>
  </si>
  <si>
    <t>MONITORING GRUPE RADOVA A</t>
  </si>
  <si>
    <t>ZEMLJANI RADOVI GRUPE RADOVA B</t>
  </si>
  <si>
    <t>GEODETSKI RADOVI GRUPE RADOVA B</t>
  </si>
  <si>
    <r>
      <t xml:space="preserve">Uređenje gradilišta 
</t>
    </r>
    <r>
      <rPr>
        <sz val="8"/>
        <rFont val="Arial"/>
        <family val="2"/>
        <charset val="238"/>
      </rPr>
      <t>Stavka uključuje pripremu i održavanje gradilišta, sanaciju oštećenja nastalih uslijed izvođenja, nabavu, dopremanje radnih strojeva,  agregata, privremenih objekata, ograde gradilišta, uređenje površina za smještaj privremenih objekata, izvođenje privremene električne instalacije i gradilišne rasvjete, opskrbu gradilišta vodom s odgovarajućim spremnicima i razvodom; izgradnju, uređenje, održavanje, raspremanje gradilišnih puteva i pristupnih puteva gradilištu (u duljini do 300m). Uključena je i organizacija privremenih deponija;  crpljenje viška vode za vrijeme izvođenja; zaštita betona i završno čišćenje; iskop, odvoz i deponiranje panjeva na trajnu deponiju. Uključena je i izrada Projekta organizacije gradilišta. Obračun po kompletu ukupno izvedene stavke.</t>
    </r>
  </si>
  <si>
    <r>
      <rPr>
        <b/>
        <sz val="8"/>
        <rFont val="Arial"/>
        <family val="2"/>
        <charset val="238"/>
      </rPr>
      <t xml:space="preserve">Uklanjanje stabala i panjeva
</t>
    </r>
    <r>
      <rPr>
        <sz val="8"/>
        <rFont val="Arial"/>
        <family val="2"/>
        <charset val="238"/>
      </rPr>
      <t>Strojno i ručno sječenje stabala i vađenje panjeva i korijenja. Stabla posjeći i ispiliti na dužine pogodne za transport. Promjer stabla do 50 cm, koji se mjeri na visini cca 1.30 m od terena. U cijenu je uključeno uređenje terena za potrebe strojeva, sječenje, piljenje stabala, strojno ili ručno, kresanje grana, strojno vađenje panjeva, prijevoz, utovar na kamion i odvoz na deponiju. Izvođač mora dobiti pismenu suglasnost nadležnog tijela da može srušiti predviđena stabla. Radovi se izvode u šumi po neuređenom terenu. 
Obračun se vrši po komadu izvezenog stabla.</t>
    </r>
  </si>
  <si>
    <r>
      <rPr>
        <b/>
        <sz val="8"/>
        <rFont val="Arial"/>
        <family val="2"/>
        <charset val="238"/>
      </rPr>
      <t xml:space="preserve">Uklanjanje stabala i panjeva
</t>
    </r>
    <r>
      <rPr>
        <sz val="8"/>
        <rFont val="Arial"/>
        <family val="2"/>
        <charset val="238"/>
      </rPr>
      <t>Strojno i ručno sječenje stabala i vađenje panjeva i korijenja. Stabla posjeći i ispiliti na dužine pogodne za transport. Promjer stabla do 50 cm, koji se mjeri na visini cca 1.30 m od terena. U cijenu je uključeno uređenje terena za potrebe strojeva, sječenje, piljenje stabala, strojno ili ručno, kresanje grana, strojno vađenje panjeva, prijevoz, utovar na kamion i odvoz na deponiju. Izvođač mora dobiti pismenu suglasnost nadležnog tijela da može srušiti predviđena stabla a sve u skladu sa posebnim uvjetima. Radovi se izvode u šumi po neuređenom terenu. 
Obračun se vrši po komadu izvezenog stabla.</t>
    </r>
  </si>
  <si>
    <r>
      <rPr>
        <b/>
        <sz val="8"/>
        <rFont val="Arial"/>
        <family val="2"/>
        <charset val="238"/>
      </rPr>
      <t xml:space="preserve">Uklanjanje panjeva, granja od čiste sječe
</t>
    </r>
    <r>
      <rPr>
        <sz val="8"/>
        <rFont val="Arial"/>
        <family val="2"/>
        <charset val="238"/>
      </rPr>
      <t>Strojno i ručno  vađenje panjeva i korijenja i zaostalog granja. U cijenu je uključeno uređenje terena za potrebe strojeva, strojno vađenje panjeva, prijevoz, utovar na kamion i odvoz na deponij. Radovi se izvode na površini na kojoj je izvedena čista sjeća po neuređenom terenu. 
Obračun se vrši po m2 uređene površine.</t>
    </r>
  </si>
  <si>
    <t>UKUPNO GRUPE RADOVA A</t>
  </si>
  <si>
    <t>UKUPNO GRUPE RADOVA B</t>
  </si>
  <si>
    <r>
      <rPr>
        <b/>
        <sz val="8"/>
        <rFont val="Arial"/>
        <family val="2"/>
        <charset val="238"/>
      </rPr>
      <t xml:space="preserve">Vertikalni  inklinometar u tlu </t>
    </r>
    <r>
      <rPr>
        <sz val="8"/>
        <rFont val="Arial"/>
        <family val="2"/>
        <charset val="238"/>
      </rPr>
      <t xml:space="preserve">
Ugradnja dva vertikalna inklinometra. U cijenu uračunato nabava doprema i ugradnja cijevi, betonskog bloka na vrhu čepa i poklopaca. Inklinometri su duljine L=25m. Obračun se vrši po m' izvedenog inklinometra.</t>
    </r>
  </si>
  <si>
    <r>
      <rPr>
        <b/>
        <sz val="8"/>
        <rFont val="Arial"/>
        <family val="2"/>
        <charset val="238"/>
      </rPr>
      <t xml:space="preserve">Mjerenje </t>
    </r>
    <r>
      <rPr>
        <sz val="8"/>
        <rFont val="Arial"/>
        <family val="2"/>
        <charset val="238"/>
      </rPr>
      <t xml:space="preserve">
U cijenu je uključen sav rad i materijal za provedbu mjerenja   inklinometra i piezometara te izradu izvještaja o provedenim mjerenjima. Predviđeno kontinuirano mjerenje do izvršenja svih radova. Stavka uključuje izradu izvještaja po svakom izvršenom mjerenju. Izvještaji moraju sadržavati karakteristike instalacije (oznaka i dubina senzora, ), te grafički i tablični prikaz promjena u vremenu.
Obračun po komadu izvedenih mjerenja svih ugrađenih inklinometra i piezometara.</t>
    </r>
  </si>
  <si>
    <r>
      <t xml:space="preserve">Ispust iz drenaže u kamenu u betonu
</t>
    </r>
    <r>
      <rPr>
        <sz val="8"/>
        <rFont val="Arial"/>
        <family val="2"/>
        <charset val="238"/>
      </rPr>
      <t xml:space="preserve">Izrada ispusta drenažne cijevi pozicionirane iza zida na uređenu površinu kamena u betonu. Kamen granulacije 5-20 cm utisnut u 10 cm betona klase C 16/20. U cijenu je uključen sav rad (priprema podloge, ugradnja kamena i betona) i materijal za izvođenje radova (nabava, doprema, i ugradnja). Obračun se vrši po m2 izvedenog ispusta.  </t>
    </r>
  </si>
  <si>
    <t>12</t>
  </si>
  <si>
    <r>
      <t xml:space="preserve">Ispust iz drenaže u kamenu u betonu
</t>
    </r>
    <r>
      <rPr>
        <sz val="8"/>
        <rFont val="Arial"/>
        <family val="2"/>
        <charset val="238"/>
      </rPr>
      <t xml:space="preserve">Izrada ispusta betonske kanalice na površinu kamena u betonu. Kamen granulacije 5-20 cm utisnut u 10 cm betona klase C 16/20. U cijenu je uključen sav rad (priprema podloge, ugradnja kamena i betona) i materijal za izvođenje radova (nabava, doprema, i ugradnja). Obračun se vrši po m2 izvedenog ispusta.  </t>
    </r>
  </si>
  <si>
    <r>
      <rPr>
        <b/>
        <sz val="8"/>
        <rFont val="Arial"/>
        <family val="2"/>
        <charset val="238"/>
      </rPr>
      <t>Podložni beton klase C16/20</t>
    </r>
    <r>
      <rPr>
        <sz val="8"/>
        <rFont val="Arial"/>
        <family val="2"/>
        <charset val="238"/>
      </rPr>
      <t xml:space="preserve">
Nabava, doprema i ugradnja podložnog betona klase C16/20. Beton se ugrađuje  između pilota, ispod naglavne grede u debljini od 10cm te kao tajača. U cijenu je uključena nabava, doprema ugradnja betona, oplate i dokazi kvalitete betona. 
Stavka se obračunava u m3  ugrađenog betona.</t>
    </r>
  </si>
  <si>
    <r>
      <t xml:space="preserve">Izvedba procjednica
</t>
    </r>
    <r>
      <rPr>
        <sz val="8"/>
        <rFont val="Arial"/>
        <family val="2"/>
        <charset val="238"/>
      </rPr>
      <t>Procjednice od perforirane PVC cijevi, minimalnog promjera 100 mm duljine L=0,8 m ugrađuju se na istočni zid na uzdužnom razmaku 2,0 m. u nagibu 1% prema padini. U cijenu je uključena nabava, doprema i ugradnja prema detaljima i uvjetima iz projekta. 
Obračun po komadu izvedene i uređene procjednice.</t>
    </r>
  </si>
  <si>
    <t>PRIPREMNI RADOVI GRUPE RADOVA B</t>
  </si>
  <si>
    <r>
      <t xml:space="preserve">Uređenje gradilišta 
</t>
    </r>
    <r>
      <rPr>
        <sz val="8"/>
        <rFont val="Arial"/>
        <family val="2"/>
        <charset val="238"/>
      </rPr>
      <t>Stavka uključuje pripremu i održavanje gradilišta, sanaciju oštećenja nastalih uslijed izvođenja, nabavu, dopremanje radnih strojeva,  agregata, privremenih objekata, ograde gradilišta, uređenje površina za smještaj privremenih objekata, izvođenje privremene električne instalacije i gradilišne rasvjete, opskrbu gradilišta vodom s odgovarajućim spremnicima i razvodom; izgradnju, uređenje, održavanje, raspremanje gradilišnih puteva i pristupnih puteva gradilištu (u duljini do 1.500m). Uključena je i organizacija privremenih deponija;  crpljenje viška vode za vrijeme izvođenja; zaštita betona i završno čišćenje; iskop, odvoz i deponiranje panjeva na trajnu deponiju. Uključena je i izrada Projekta organizacije gradilišta. Obračun po kompletu ukupno izvedene stavke.</t>
    </r>
  </si>
  <si>
    <r>
      <rPr>
        <b/>
        <sz val="8"/>
        <rFont val="Arial"/>
        <family val="2"/>
        <charset val="238"/>
      </rPr>
      <t>Vertikalni  inklinometar u pilotu</t>
    </r>
    <r>
      <rPr>
        <sz val="8"/>
        <rFont val="Arial"/>
        <family val="2"/>
        <charset val="238"/>
      </rPr>
      <t xml:space="preserve">
Ugradnja  vertikalnog inklinometra u pilot s vrhom u naglavnoj gredi. U cijenu uračunato nabava doprema i ugradnja cijevi, čepa i poklopaca, te spojnice inklinacijskih cijevi prilikom pripreme armaturnih koševa AB pilota. Inklinometri su duljine L=26m . Obračun se vrši po m' izvedenog inklinometra.</t>
    </r>
  </si>
  <si>
    <r>
      <t xml:space="preserve">Zaštita i/ili izmještanje postojećih instalacija
</t>
    </r>
    <r>
      <rPr>
        <sz val="8"/>
        <rFont val="Arial"/>
        <family val="2"/>
        <charset val="238"/>
      </rPr>
      <t xml:space="preserve">Za svaku zaštitu  instalacija INA .d.d. Stavka obuhvaća i sav rad i materijal potreban iza izvedbu AB ploče debljine 20cm  (armiran dvostrano mrežom Q335) širine 5m lijevo i desni od krajnje točke položene instalacije. Obračun se vrši po m2 izvedene ploče </t>
    </r>
  </si>
  <si>
    <r>
      <rPr>
        <b/>
        <sz val="8"/>
        <rFont val="Arial"/>
        <family val="2"/>
        <charset val="238"/>
      </rPr>
      <t>Zatrpavanje rova sa glinenim materijalom</t>
    </r>
    <r>
      <rPr>
        <sz val="8"/>
        <rFont val="Arial"/>
        <family val="2"/>
        <charset val="238"/>
      </rPr>
      <t xml:space="preserve">
Izrada glinenog čepa na vrhu debljine 0,7 m uz potporni zid. U cijenu je uključena nabava doprema i ugradnja materijala te ugradnja, zbijanje materijala, završno planiranje prema detaljima iz projekta te  dokazi kvalitete nad izvedenim radova. Zahtjevi kvalitete su: stupanj zbijenosti Sz≥95%, Ms≥20 MN/m2 Obračun se vrši u m3 ugrađenog i zbijenog materijala.</t>
    </r>
  </si>
  <si>
    <r>
      <rPr>
        <b/>
        <sz val="8"/>
        <rFont val="Arial"/>
        <family val="2"/>
        <charset val="238"/>
      </rPr>
      <t xml:space="preserve">Ispitivanje probnog  i primopredajnog sidara
</t>
    </r>
    <r>
      <rPr>
        <sz val="8"/>
        <rFont val="Arial"/>
        <family val="2"/>
        <charset val="238"/>
      </rPr>
      <t>Ispitivanje trajnih sidara prema HRN EN ISO 22477-5 ili jednakovrijedno uključuje sav rad i opremu (hidrauličnu prešu, hidrauličnu pumpu, tlačni dinamometar) potrebnu za izvršenje ispitivanja sidara prema zahtjevima iz projekta.  Obračun radova po komadu ispitanog sidra.</t>
    </r>
  </si>
  <si>
    <r>
      <rPr>
        <b/>
        <sz val="8"/>
        <rFont val="Arial"/>
        <family val="2"/>
        <charset val="238"/>
      </rPr>
      <t xml:space="preserve">Ugradnja i opažanje elektronskog piezometra 
</t>
    </r>
    <r>
      <rPr>
        <sz val="8"/>
        <rFont val="Arial"/>
        <family val="2"/>
        <charset val="238"/>
      </rPr>
      <t>Ugradnja i opažanje elektronskog piezometra (pozicionirane uz inklinometre) dužine 10 m s 4 senzora (opažajnih mjesta). Veličine pornih pritisaka potrebno je bilježiti svakih 4 sata. Stavka uključuje mobilizaciju ljudi i opreme, transport, izradu pristupnih puteva do lokacija ugradnje, bušenje i ugradnju električnih senzora s centralnom stanicom za snimanje podataka, postavljanje bentonitnog čepa iznad svakog senzora. Piezometri se ugrađuju u blizini inklinometra. Obračun se vrši po m' izvedenog piezometra.</t>
    </r>
  </si>
  <si>
    <r>
      <rPr>
        <b/>
        <sz val="8"/>
        <rFont val="Arial"/>
        <family val="2"/>
        <charset val="238"/>
      </rPr>
      <t xml:space="preserve">Izrada plana monitoringa i tehničkog promatranja </t>
    </r>
    <r>
      <rPr>
        <sz val="8"/>
        <rFont val="Arial"/>
        <family val="2"/>
        <charset val="238"/>
      </rPr>
      <t xml:space="preserve">
Na temelju rezultata mjerenja izvodi se plan za njihovo daljnje mjerenje a sve u svrhu dokazivanja uspješnosti zahvata. U cijenu je uključena obrada podataka pomaka geodetskih točaka, pomaka u inklinometru te vodnog stupca u piezometaru te izrada plana za nastavak monitoringa te prijedlog tehničkog promatranja nad izvedenim zahvatom. Obračun se vrši po kompletu izvedene stavke.</t>
    </r>
  </si>
  <si>
    <r>
      <t xml:space="preserve">Strojni iskop humusa 
</t>
    </r>
    <r>
      <rPr>
        <sz val="8"/>
        <rFont val="Arial"/>
        <family val="2"/>
        <charset val="238"/>
      </rPr>
      <t xml:space="preserve">Iskop se obavlja prema nacrtu  te propisanim nagibima kosina. U cijenu je uključen iskop, utovar, transport te istovar na deponij po izboru izvođača. Sav višak materijala odvozi se na privremenu deponiju za naknadnu ugradnju. Rastresitost uzeti u obzir u jediničnoj cijeni. 
Obračun se vrši po m3 iskopanog materijala u sraslom stanju. </t>
    </r>
  </si>
  <si>
    <t>13</t>
  </si>
  <si>
    <r>
      <rPr>
        <b/>
        <sz val="8"/>
        <rFont val="Arial"/>
        <family val="2"/>
        <charset val="238"/>
      </rPr>
      <t>Ugradnja lomljenog kamena 10-50 cm - kameni nabačaj</t>
    </r>
    <r>
      <rPr>
        <sz val="8"/>
        <rFont val="Arial"/>
        <family val="2"/>
        <charset val="238"/>
      </rPr>
      <t xml:space="preserve">
Na poziciji zatrpavanja vododerina upotrebljava se lomljeni kamen granulacije 10-50 cm. U cijenu je uključena nabava doprema i ugradnja kamenog materijala te ugradnja, završno planiranje prema detaljima iz projekta. Obračun se vrši u m3 ugrađenog materijala.</t>
    </r>
  </si>
  <si>
    <r>
      <rPr>
        <b/>
        <sz val="8"/>
        <rFont val="Arial"/>
        <family val="2"/>
        <charset val="238"/>
      </rPr>
      <t xml:space="preserve">Ugradnja trajnih geotehničkih  sidara
</t>
    </r>
    <r>
      <rPr>
        <sz val="8"/>
        <rFont val="Arial"/>
        <family val="2"/>
        <charset val="238"/>
      </rPr>
      <t>Izvedba geotehničkih prednapetih sidara sastavljenih od 4 sajle debljine 0,6'' A=4*150=600mm2, kvalitete čelika ftk=1860 N/mm2, pojedinačne duljine sidra 32m , sidrišne dionice duljine 10m,  prednapregnutih na silu od 350KN.  U cijenu uključena nabava, doprema, bušenje uz zaštitnu kolonu, odvoz viška materijala, injektiranje, pritezanje, sav rad i materijal potreban za izradu glave trajnog sidra.  Obračun radova po m' izvedenog sidra.</t>
    </r>
  </si>
  <si>
    <r>
      <rPr>
        <b/>
        <sz val="8"/>
        <rFont val="Arial"/>
        <family val="2"/>
        <charset val="238"/>
      </rPr>
      <t xml:space="preserve">Razdjelni geotekstil </t>
    </r>
    <r>
      <rPr>
        <sz val="8"/>
        <rFont val="Arial"/>
        <family val="2"/>
        <charset val="238"/>
      </rPr>
      <t xml:space="preserve">
Postavljanje filtarskog geotekstila min. vlačne čvrstoće 20 kN/m'.  Geotekstil mora biti netkan, UV stabilan, bez recikliranih vlakana, te zadovoljavati karakteristike definirane u projektu. Geotekstil se ugrađuje na podlogu uređenih vododerina. U cijenu je uključena nabava doprema i ugradnja. Preklopi od 50 cm se ne obračunavaju. Obračun se vrši po m² ugrađenog materijala. </t>
    </r>
  </si>
  <si>
    <r>
      <rPr>
        <b/>
        <sz val="8"/>
        <rFont val="Arial"/>
        <family val="2"/>
        <charset val="238"/>
      </rPr>
      <t xml:space="preserve">Ugradnja lomljenog kamena 5-20 cm </t>
    </r>
    <r>
      <rPr>
        <sz val="8"/>
        <rFont val="Arial"/>
        <family val="2"/>
        <charset val="238"/>
      </rPr>
      <t xml:space="preserve">
Na poziciji nožice rekonstrukcije klizišta, gdje drenažni materijal isklinjava ugrađuje se lomljeni kamen 5-20 cm. U cijenu je uključena nabava doprema i ugradnja kamenog materijala te ugradnja,  zbijanje materijala, završno planiranje prema detaljima iz projekta  te  dokazi kvalitete nad izvedenim radova. Zahtjevi kvalitete su: stupanj zbijenosti Sz≥100%, Ms≥40 MN/m2 Obračun se vrši u m3 ugrađenog i zbijenog materijala.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</si>
</sst>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"/>
    <numFmt numFmtId="165" formatCode="0.0"/>
    <numFmt numFmtId="166" formatCode="#,##0.0"/>
    <numFmt numFmtId="167" formatCode="#,##0.00\ _k_n"/>
    <numFmt numFmtId="168" formatCode="0.0000"/>
  </numFmts>
  <fonts count="17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2"/>
      <name val="HRHelvetica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Open Sans"/>
      <family val="2"/>
      <charset val="238"/>
    </font>
    <font>
      <sz val="8"/>
      <name val="Open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/>
    <xf numFmtId="0" fontId="7" fillId="0" borderId="0"/>
    <xf numFmtId="0" fontId="5" fillId="0" borderId="0"/>
    <xf numFmtId="0" fontId="7" fillId="0" borderId="0">
      <alignment horizontal="left"/>
    </xf>
    <xf numFmtId="0" fontId="6" fillId="0" borderId="0"/>
    <xf numFmtId="9" fontId="7" fillId="0" borderId="0" applyFont="0" applyFill="0" applyBorder="0" applyAlignment="0" applyProtection="0"/>
    <xf numFmtId="0" fontId="8" fillId="0" borderId="0">
      <alignment horizontal="left"/>
    </xf>
    <xf numFmtId="9" fontId="8" fillId="0" borderId="0" applyFont="0" applyFill="0" applyBorder="0" applyAlignment="0" applyProtection="0"/>
    <xf numFmtId="0" fontId="2" fillId="0" borderId="0">
      <alignment horizontal="left"/>
    </xf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left"/>
    </xf>
    <xf numFmtId="9" fontId="2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9" fillId="0" borderId="1" xfId="2" applyNumberFormat="1" applyFont="1" applyBorder="1" applyAlignment="1">
      <alignment horizontal="center"/>
    </xf>
    <xf numFmtId="2" fontId="9" fillId="0" borderId="2" xfId="2" applyNumberFormat="1" applyFont="1" applyFill="1" applyBorder="1" applyAlignment="1">
      <alignment horizontal="left" vertical="center" wrapText="1"/>
    </xf>
    <xf numFmtId="2" fontId="12" fillId="0" borderId="2" xfId="2" applyNumberFormat="1" applyFont="1" applyFill="1" applyBorder="1" applyAlignment="1">
      <alignment horizontal="left" vertical="center" wrapText="1"/>
    </xf>
    <xf numFmtId="0" fontId="13" fillId="0" borderId="0" xfId="0" applyFont="1" applyAlignment="1" applyProtection="1">
      <alignment wrapText="1"/>
      <protection locked="0"/>
    </xf>
    <xf numFmtId="0" fontId="12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165" fontId="12" fillId="4" borderId="2" xfId="3" applyNumberFormat="1" applyFont="1" applyFill="1" applyBorder="1" applyAlignment="1" applyProtection="1">
      <alignment horizontal="center" vertical="center" wrapText="1"/>
      <protection locked="0"/>
    </xf>
    <xf numFmtId="4" fontId="12" fillId="4" borderId="2" xfId="3" applyNumberFormat="1" applyFont="1" applyFill="1" applyBorder="1" applyAlignment="1" applyProtection="1">
      <alignment horizontal="center" vertical="center" wrapText="1"/>
      <protection locked="0"/>
    </xf>
    <xf numFmtId="166" fontId="12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/>
    </xf>
    <xf numFmtId="0" fontId="9" fillId="5" borderId="2" xfId="0" applyFont="1" applyFill="1" applyBorder="1" applyAlignment="1" applyProtection="1">
      <alignment horizontal="center" wrapText="1"/>
      <protection locked="0"/>
    </xf>
    <xf numFmtId="167" fontId="12" fillId="5" borderId="2" xfId="0" applyNumberFormat="1" applyFont="1" applyFill="1" applyBorder="1" applyAlignment="1" applyProtection="1">
      <alignment horizontal="center" wrapText="1"/>
      <protection locked="0"/>
    </xf>
    <xf numFmtId="0" fontId="12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164" fontId="9" fillId="0" borderId="0" xfId="2" applyNumberFormat="1" applyFont="1" applyAlignment="1">
      <alignment horizontal="center" vertical="center" wrapText="1"/>
    </xf>
    <xf numFmtId="0" fontId="9" fillId="0" borderId="0" xfId="2" applyNumberFormat="1" applyFont="1" applyAlignment="1">
      <alignment horizontal="center"/>
    </xf>
    <xf numFmtId="49" fontId="9" fillId="0" borderId="0" xfId="2" applyNumberFormat="1" applyFont="1" applyAlignment="1">
      <alignment horizontal="center"/>
    </xf>
    <xf numFmtId="0" fontId="12" fillId="0" borderId="2" xfId="2" applyNumberFormat="1" applyFont="1" applyBorder="1" applyAlignment="1">
      <alignment horizontal="left" vertical="center"/>
    </xf>
    <xf numFmtId="164" fontId="9" fillId="0" borderId="2" xfId="2" applyNumberFormat="1" applyFont="1" applyBorder="1" applyAlignment="1">
      <alignment horizontal="center"/>
    </xf>
    <xf numFmtId="4" fontId="9" fillId="0" borderId="2" xfId="2" applyNumberFormat="1" applyFont="1" applyBorder="1" applyAlignment="1">
      <alignment horizontal="center"/>
    </xf>
    <xf numFmtId="164" fontId="9" fillId="0" borderId="0" xfId="2" applyNumberFormat="1" applyFont="1" applyAlignment="1">
      <alignment horizontal="left"/>
    </xf>
    <xf numFmtId="49" fontId="9" fillId="0" borderId="0" xfId="2" applyNumberFormat="1" applyFont="1" applyAlignment="1">
      <alignment horizontal="left"/>
    </xf>
    <xf numFmtId="49" fontId="9" fillId="0" borderId="1" xfId="2" applyNumberFormat="1" applyFont="1" applyBorder="1" applyAlignment="1">
      <alignment horizontal="center"/>
    </xf>
    <xf numFmtId="4" fontId="9" fillId="0" borderId="2" xfId="2" applyNumberFormat="1" applyFont="1" applyFill="1" applyBorder="1" applyAlignment="1">
      <alignment horizontal="center"/>
    </xf>
    <xf numFmtId="164" fontId="9" fillId="2" borderId="0" xfId="2" applyNumberFormat="1" applyFont="1" applyFill="1" applyAlignment="1">
      <alignment horizontal="left"/>
    </xf>
    <xf numFmtId="164" fontId="9" fillId="0" borderId="2" xfId="2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4" fontId="9" fillId="3" borderId="2" xfId="2" applyNumberFormat="1" applyFont="1" applyFill="1" applyBorder="1" applyAlignment="1">
      <alignment horizontal="center"/>
    </xf>
    <xf numFmtId="164" fontId="9" fillId="3" borderId="0" xfId="2" applyNumberFormat="1" applyFont="1" applyFill="1" applyAlignment="1">
      <alignment horizontal="left"/>
    </xf>
    <xf numFmtId="49" fontId="9" fillId="3" borderId="0" xfId="2" applyNumberFormat="1" applyFont="1" applyFill="1" applyAlignment="1">
      <alignment horizontal="left"/>
    </xf>
    <xf numFmtId="164" fontId="14" fillId="3" borderId="0" xfId="2" applyNumberFormat="1" applyFont="1" applyFill="1" applyAlignment="1">
      <alignment horizontal="left"/>
    </xf>
    <xf numFmtId="0" fontId="9" fillId="3" borderId="1" xfId="2" applyNumberFormat="1" applyFont="1" applyFill="1" applyBorder="1" applyAlignment="1">
      <alignment horizontal="center"/>
    </xf>
    <xf numFmtId="49" fontId="9" fillId="3" borderId="1" xfId="2" applyNumberFormat="1" applyFont="1" applyFill="1" applyBorder="1" applyAlignment="1">
      <alignment horizontal="center"/>
    </xf>
    <xf numFmtId="0" fontId="9" fillId="3" borderId="0" xfId="2" applyNumberFormat="1" applyFont="1" applyFill="1" applyAlignment="1">
      <alignment horizontal="center"/>
    </xf>
    <xf numFmtId="164" fontId="9" fillId="3" borderId="2" xfId="2" applyNumberFormat="1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center"/>
    </xf>
    <xf numFmtId="49" fontId="9" fillId="0" borderId="1" xfId="2" applyNumberFormat="1" applyFont="1" applyFill="1" applyBorder="1" applyAlignment="1">
      <alignment horizontal="center"/>
    </xf>
    <xf numFmtId="0" fontId="9" fillId="0" borderId="0" xfId="2" applyNumberFormat="1" applyFont="1" applyFill="1" applyAlignment="1">
      <alignment horizontal="center"/>
    </xf>
    <xf numFmtId="164" fontId="9" fillId="0" borderId="0" xfId="2" applyNumberFormat="1" applyFont="1" applyFill="1" applyAlignment="1">
      <alignment horizontal="left"/>
    </xf>
    <xf numFmtId="49" fontId="9" fillId="0" borderId="0" xfId="2" applyNumberFormat="1" applyFont="1" applyFill="1" applyAlignment="1">
      <alignment horizontal="left"/>
    </xf>
    <xf numFmtId="4" fontId="9" fillId="0" borderId="0" xfId="0" applyNumberFormat="1" applyFont="1" applyBorder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left"/>
    </xf>
    <xf numFmtId="164" fontId="14" fillId="0" borderId="0" xfId="2" applyNumberFormat="1" applyFont="1" applyFill="1" applyAlignment="1">
      <alignment horizontal="left"/>
    </xf>
    <xf numFmtId="4" fontId="9" fillId="0" borderId="4" xfId="0" applyNumberFormat="1" applyFont="1" applyFill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164" fontId="14" fillId="6" borderId="0" xfId="2" applyNumberFormat="1" applyFont="1" applyFill="1" applyAlignment="1">
      <alignment horizontal="left"/>
    </xf>
    <xf numFmtId="164" fontId="9" fillId="0" borderId="2" xfId="2" applyNumberFormat="1" applyFont="1" applyFill="1" applyBorder="1" applyAlignment="1">
      <alignment horizontal="left"/>
    </xf>
    <xf numFmtId="0" fontId="9" fillId="0" borderId="2" xfId="2" applyNumberFormat="1" applyFont="1" applyBorder="1" applyAlignment="1">
      <alignment horizontal="left" vertical="top"/>
    </xf>
    <xf numFmtId="0" fontId="12" fillId="0" borderId="2" xfId="2" applyNumberFormat="1" applyFont="1" applyFill="1" applyBorder="1" applyAlignment="1">
      <alignment horizontal="left" vertical="center"/>
    </xf>
    <xf numFmtId="0" fontId="12" fillId="5" borderId="2" xfId="0" applyFont="1" applyFill="1" applyBorder="1" applyAlignment="1" applyProtection="1">
      <protection locked="0"/>
    </xf>
    <xf numFmtId="2" fontId="9" fillId="6" borderId="2" xfId="2" applyNumberFormat="1" applyFont="1" applyFill="1" applyBorder="1" applyAlignment="1">
      <alignment horizontal="left" vertical="center" wrapText="1"/>
    </xf>
    <xf numFmtId="168" fontId="9" fillId="0" borderId="0" xfId="2" applyNumberFormat="1" applyFont="1" applyAlignment="1">
      <alignment horizontal="left"/>
    </xf>
    <xf numFmtId="2" fontId="12" fillId="3" borderId="2" xfId="2" applyNumberFormat="1" applyFont="1" applyFill="1" applyBorder="1" applyAlignment="1">
      <alignment horizontal="left" vertical="center" wrapText="1"/>
    </xf>
    <xf numFmtId="0" fontId="12" fillId="4" borderId="2" xfId="3" applyFont="1" applyFill="1" applyBorder="1" applyAlignment="1" applyProtection="1">
      <alignment horizontal="left" vertical="center" wrapText="1"/>
      <protection locked="0"/>
    </xf>
    <xf numFmtId="164" fontId="9" fillId="3" borderId="2" xfId="2" applyNumberFormat="1" applyFont="1" applyFill="1" applyBorder="1" applyAlignment="1">
      <alignment horizontal="left" vertical="center" wrapText="1"/>
    </xf>
    <xf numFmtId="2" fontId="9" fillId="3" borderId="2" xfId="2" applyNumberFormat="1" applyFont="1" applyFill="1" applyBorder="1" applyAlignment="1">
      <alignment horizontal="left" vertical="center" wrapText="1"/>
    </xf>
    <xf numFmtId="164" fontId="12" fillId="3" borderId="2" xfId="0" applyNumberFormat="1" applyFont="1" applyFill="1" applyBorder="1" applyAlignment="1">
      <alignment horizontal="left" vertical="center" wrapText="1"/>
    </xf>
    <xf numFmtId="0" fontId="12" fillId="3" borderId="2" xfId="2" applyNumberFormat="1" applyFont="1" applyFill="1" applyBorder="1" applyAlignment="1">
      <alignment horizontal="left" vertical="center"/>
    </xf>
    <xf numFmtId="0" fontId="12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justify" vertical="center" wrapText="1"/>
    </xf>
    <xf numFmtId="0" fontId="9" fillId="0" borderId="0" xfId="19" applyFont="1" applyAlignment="1">
      <alignment horizontal="center"/>
    </xf>
    <xf numFmtId="0" fontId="12" fillId="0" borderId="2" xfId="19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/>
    </xf>
    <xf numFmtId="4" fontId="9" fillId="0" borderId="2" xfId="19" applyNumberFormat="1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2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49" fontId="9" fillId="0" borderId="0" xfId="2" applyNumberFormat="1" applyFont="1" applyFill="1" applyAlignment="1">
      <alignment horizontal="center"/>
    </xf>
    <xf numFmtId="0" fontId="13" fillId="0" borderId="0" xfId="0" applyFont="1" applyFill="1" applyAlignment="1" applyProtection="1">
      <alignment wrapText="1"/>
      <protection locked="0"/>
    </xf>
    <xf numFmtId="0" fontId="9" fillId="0" borderId="2" xfId="0" applyFont="1" applyFill="1" applyBorder="1" applyAlignment="1" applyProtection="1">
      <alignment horizont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top" wrapText="1"/>
      <protection locked="0"/>
    </xf>
    <xf numFmtId="4" fontId="12" fillId="0" borderId="2" xfId="2" applyNumberFormat="1" applyFont="1" applyFill="1" applyBorder="1" applyAlignment="1">
      <alignment horizontal="center" vertical="justify" wrapText="1"/>
    </xf>
    <xf numFmtId="164" fontId="12" fillId="0" borderId="2" xfId="2" applyNumberFormat="1" applyFont="1" applyFill="1" applyBorder="1" applyAlignment="1">
      <alignment horizontal="center"/>
    </xf>
    <xf numFmtId="0" fontId="12" fillId="3" borderId="0" xfId="2" applyNumberFormat="1" applyFont="1" applyFill="1" applyAlignment="1">
      <alignment horizontal="center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165" fontId="12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4" fontId="12" fillId="3" borderId="2" xfId="3" applyNumberFormat="1" applyFont="1" applyFill="1" applyBorder="1" applyAlignment="1" applyProtection="1">
      <alignment horizontal="center" vertical="center" wrapText="1"/>
      <protection locked="0"/>
    </xf>
    <xf numFmtId="166" fontId="12" fillId="3" borderId="2" xfId="3" applyNumberFormat="1" applyFont="1" applyFill="1" applyBorder="1" applyAlignment="1" applyProtection="1">
      <alignment horizontal="center" vertical="center" wrapText="1"/>
      <protection locked="0"/>
    </xf>
    <xf numFmtId="164" fontId="12" fillId="3" borderId="0" xfId="2" applyNumberFormat="1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wrapText="1"/>
      <protection locked="0"/>
    </xf>
    <xf numFmtId="0" fontId="12" fillId="3" borderId="2" xfId="0" applyFont="1" applyFill="1" applyBorder="1" applyAlignment="1" applyProtection="1">
      <alignment wrapText="1"/>
      <protection locked="0"/>
    </xf>
    <xf numFmtId="0" fontId="9" fillId="3" borderId="2" xfId="0" applyFont="1" applyFill="1" applyBorder="1" applyAlignment="1" applyProtection="1">
      <alignment horizontal="center" wrapText="1"/>
      <protection locked="0"/>
    </xf>
    <xf numFmtId="167" fontId="12" fillId="3" borderId="2" xfId="0" applyNumberFormat="1" applyFont="1" applyFill="1" applyBorder="1" applyAlignment="1" applyProtection="1">
      <alignment horizontal="center" wrapText="1"/>
      <protection locked="0"/>
    </xf>
    <xf numFmtId="164" fontId="12" fillId="0" borderId="2" xfId="2" applyNumberFormat="1" applyFont="1" applyFill="1" applyBorder="1" applyAlignment="1">
      <alignment horizontal="center"/>
    </xf>
    <xf numFmtId="0" fontId="12" fillId="3" borderId="2" xfId="0" applyFont="1" applyFill="1" applyBorder="1" applyAlignment="1" applyProtection="1">
      <protection locked="0"/>
    </xf>
    <xf numFmtId="164" fontId="12" fillId="0" borderId="2" xfId="2" applyNumberFormat="1" applyFont="1" applyBorder="1" applyAlignment="1">
      <alignment horizontal="left"/>
    </xf>
    <xf numFmtId="165" fontId="12" fillId="3" borderId="2" xfId="3" applyNumberFormat="1" applyFont="1" applyFill="1" applyBorder="1" applyAlignment="1" applyProtection="1">
      <alignment horizontal="left" vertical="center" wrapText="1"/>
      <protection locked="0"/>
    </xf>
    <xf numFmtId="0" fontId="9" fillId="0" borderId="0" xfId="2" applyNumberFormat="1" applyFont="1" applyFill="1" applyBorder="1" applyAlignment="1">
      <alignment horizontal="center"/>
    </xf>
    <xf numFmtId="49" fontId="9" fillId="0" borderId="0" xfId="2" applyNumberFormat="1" applyFont="1" applyFill="1" applyBorder="1" applyAlignment="1">
      <alignment horizontal="center"/>
    </xf>
    <xf numFmtId="0" fontId="9" fillId="0" borderId="0" xfId="2" applyNumberFormat="1" applyFont="1" applyBorder="1" applyAlignment="1">
      <alignment horizontal="center"/>
    </xf>
    <xf numFmtId="164" fontId="12" fillId="0" borderId="2" xfId="2" applyNumberFormat="1" applyFont="1" applyFill="1" applyBorder="1" applyAlignment="1">
      <alignment horizontal="center"/>
    </xf>
    <xf numFmtId="0" fontId="12" fillId="5" borderId="2" xfId="0" applyFont="1" applyFill="1" applyBorder="1" applyAlignment="1" applyProtection="1">
      <alignment wrapText="1"/>
      <protection locked="0"/>
    </xf>
  </cellXfs>
  <cellStyles count="23">
    <cellStyle name="Followed Hyperlink" xfId="12" builtinId="9" hidden="1"/>
    <cellStyle name="Followed Hyperlink" xfId="14" builtinId="9" hidden="1"/>
    <cellStyle name="Followed Hyperlink" xfId="16" builtinId="9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Normal 2" xfId="1"/>
    <cellStyle name="Normal 2 2" xfId="18"/>
    <cellStyle name="Normal 3" xfId="2"/>
    <cellStyle name="Normal 3 2" xfId="19"/>
    <cellStyle name="Normal 4" xfId="3"/>
    <cellStyle name="Normal 5" xfId="4"/>
    <cellStyle name="Normal 5 2" xfId="20"/>
    <cellStyle name="Normal 6" xfId="7"/>
    <cellStyle name="Normal 6 2" xfId="9"/>
    <cellStyle name="Normal 7" xfId="5"/>
    <cellStyle name="Normal 8" xfId="17"/>
    <cellStyle name="Normal 9" xfId="22"/>
    <cellStyle name="Percent 2" xfId="6"/>
    <cellStyle name="Percent 2 2" xfId="21"/>
    <cellStyle name="Percent 3" xfId="8"/>
    <cellStyle name="Percent 3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23.xml"/><Relationship Id="rId76" Type="http://schemas.openxmlformats.org/officeDocument/2006/relationships/revisionLog" Target="revisionLog27.xml"/><Relationship Id="rId68" Type="http://schemas.openxmlformats.org/officeDocument/2006/relationships/revisionLog" Target="revisionLog1.xml"/><Relationship Id="rId71" Type="http://schemas.openxmlformats.org/officeDocument/2006/relationships/revisionLog" Target="revisionLog22.xml"/><Relationship Id="rId75" Type="http://schemas.openxmlformats.org/officeDocument/2006/relationships/revisionLog" Target="revisionLog26.xml"/><Relationship Id="rId70" Type="http://schemas.openxmlformats.org/officeDocument/2006/relationships/revisionLog" Target="revisionLog21.xml"/><Relationship Id="rId79" Type="http://schemas.openxmlformats.org/officeDocument/2006/relationships/revisionLog" Target="revisionLog30.xml"/><Relationship Id="rId74" Type="http://schemas.openxmlformats.org/officeDocument/2006/relationships/revisionLog" Target="revisionLog25.xml"/><Relationship Id="rId78" Type="http://schemas.openxmlformats.org/officeDocument/2006/relationships/revisionLog" Target="revisionLog29.xml"/><Relationship Id="rId73" Type="http://schemas.openxmlformats.org/officeDocument/2006/relationships/revisionLog" Target="revisionLog24.xml"/><Relationship Id="rId69" Type="http://schemas.openxmlformats.org/officeDocument/2006/relationships/revisionLog" Target="revisionLog2.xml"/><Relationship Id="rId77" Type="http://schemas.openxmlformats.org/officeDocument/2006/relationships/revisionLog" Target="revisionLog2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7B01071-7458-4B97-9ACD-D110BFD980A4}" diskRevisions="1" revisionId="2504" version="2">
  <header guid="{B8EA0875-1292-4DDF-81F3-0C8B45B115C5}" dateTime="2023-05-22T12:51:46" maxSheetId="3" userName="dsindler" r:id="rId68" minRId="2333" maxRId="2359">
    <sheetIdMap count="2">
      <sheetId val="1"/>
      <sheetId val="2"/>
    </sheetIdMap>
  </header>
  <header guid="{AEA3C0EE-7CE7-4765-8310-3F32D3CC9556}" dateTime="2023-05-22T13:00:11" maxSheetId="3" userName="dsindler" r:id="rId69" minRId="2360" maxRId="2379">
    <sheetIdMap count="2">
      <sheetId val="1"/>
      <sheetId val="2"/>
    </sheetIdMap>
  </header>
  <header guid="{112DD81D-179F-4281-A623-299D91F8EBEC}" dateTime="2023-05-22T13:02:42" maxSheetId="3" userName="dsindler" r:id="rId70" minRId="2380">
    <sheetIdMap count="2">
      <sheetId val="1"/>
      <sheetId val="2"/>
    </sheetIdMap>
  </header>
  <header guid="{33DB132C-DD3F-459E-A1C1-AEF209A03A98}" dateTime="2023-05-22T16:04:02" maxSheetId="3" userName="dsindler" r:id="rId71" minRId="2381" maxRId="2406">
    <sheetIdMap count="2">
      <sheetId val="1"/>
      <sheetId val="2"/>
    </sheetIdMap>
  </header>
  <header guid="{8255D464-835D-4754-B914-764F55B83229}" dateTime="2023-05-22T16:15:12" maxSheetId="3" userName="dsindler" r:id="rId72" minRId="2407">
    <sheetIdMap count="2">
      <sheetId val="1"/>
      <sheetId val="2"/>
    </sheetIdMap>
  </header>
  <header guid="{6CE52FEE-29F7-4573-87B4-E125CE2087DD}" dateTime="2023-05-23T14:51:50" maxSheetId="3" userName="dsindler" r:id="rId73" minRId="2408" maxRId="2417">
    <sheetIdMap count="2">
      <sheetId val="1"/>
      <sheetId val="2"/>
    </sheetIdMap>
  </header>
  <header guid="{7CC350C0-60A6-4471-8725-D2721A2BA093}" dateTime="2023-05-23T14:59:30" maxSheetId="3" userName="dsindler" r:id="rId74" minRId="2418" maxRId="2435">
    <sheetIdMap count="2">
      <sheetId val="1"/>
      <sheetId val="2"/>
    </sheetIdMap>
  </header>
  <header guid="{4A8E1F02-A5C5-4AE6-A7E3-6612522C8900}" dateTime="2023-05-23T15:02:56" maxSheetId="3" userName="dsindler" r:id="rId75" minRId="2436" maxRId="2440">
    <sheetIdMap count="2">
      <sheetId val="1"/>
      <sheetId val="2"/>
    </sheetIdMap>
  </header>
  <header guid="{E31FDD05-E490-4B85-B2C4-C63C1F1EACE4}" dateTime="2023-05-23T15:03:30" maxSheetId="3" userName="dsindler" r:id="rId76" minRId="2441" maxRId="2442">
    <sheetIdMap count="2">
      <sheetId val="1"/>
      <sheetId val="2"/>
    </sheetIdMap>
  </header>
  <header guid="{3C5A4E98-66BA-4972-82DC-7E51AB428EA4}" dateTime="2023-05-23T15:04:41" maxSheetId="3" userName="dsindler" r:id="rId77" minRId="2443" maxRId="2444">
    <sheetIdMap count="2">
      <sheetId val="1"/>
      <sheetId val="2"/>
    </sheetIdMap>
  </header>
  <header guid="{AAFE8E25-ED35-4DBB-A580-77499E28F958}" dateTime="2023-05-23T16:07:21" maxSheetId="3" userName="dsindler" r:id="rId78" minRId="2445">
    <sheetIdMap count="2">
      <sheetId val="1"/>
      <sheetId val="2"/>
    </sheetIdMap>
  </header>
  <header guid="{77B01071-7458-4B97-9ACD-D110BFD980A4}" dateTime="2023-06-15T13:04:21" maxSheetId="3" userName="dsindler" r:id="rId79" minRId="2446" maxRId="250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33" sId="1" ref="A13:XFD13" action="insertRow">
    <undo index="0" exp="area" ref3D="1" dr="$K$1:$M$1048576" dn="Z_11647BB3_BBF0_4AED_8E55_7639BB933805_.wvu.Cols" sId="1"/>
    <undo index="0" exp="area" ref3D="1" dr="$K$1:$M$1048576" dn="Z_3AF17A56_31E3_43EB_8C59_77F7284D37C0_.wvu.Cols" sId="1"/>
  </rrc>
  <rfmt sheetId="1" sqref="A13" start="0" length="0"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2334" sId="1" odxf="1" dxf="1">
    <nc r="B13">
      <v>2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35" sId="1" odxf="1" dxf="1">
    <nc r="C13" t="inlineStr">
      <is>
        <t>1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D13" start="0" length="0">
    <dxf>
      <fill>
        <patternFill patternType="solid">
          <bgColor theme="0"/>
        </patternFill>
      </fill>
    </dxf>
  </rfmt>
  <rcc rId="2336" sId="1" odxf="1" dxf="1">
    <nc r="E13">
      <f>IF(B13="",A13&amp;".",A13&amp;"."&amp;B13&amp;"."&amp;C13&amp;".")</f>
    </nc>
    <odxf/>
    <ndxf/>
  </rcc>
  <rfmt sheetId="1" sqref="F13" start="0" length="0">
    <dxf>
      <fill>
        <patternFill patternType="none">
          <bgColor indexed="65"/>
        </patternFill>
      </fill>
    </dxf>
  </rfmt>
  <rcc rId="2337" sId="1" odxf="1" dxf="1">
    <nc r="G13" t="inlineStr">
      <is>
        <t>m3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H13" start="0" length="0">
    <dxf>
      <fill>
        <patternFill patternType="solid">
          <bgColor theme="0"/>
        </patternFill>
      </fill>
    </dxf>
  </rfmt>
  <rcc rId="2338" sId="1" odxf="1" dxf="1" numFmtId="4">
    <nc r="I13">
      <v>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39" sId="1" odxf="1" dxf="1">
    <nc r="J13">
      <f>H13*I13</f>
    </nc>
    <odxf/>
    <ndxf/>
  </rcc>
  <rfmt sheetId="1" sqref="K13" start="0" length="0">
    <dxf>
      <fill>
        <patternFill patternType="solid">
          <bgColor theme="0"/>
        </patternFill>
      </fill>
    </dxf>
  </rfmt>
  <rfmt sheetId="1" sqref="L13" start="0" length="0">
    <dxf>
      <fill>
        <patternFill patternType="solid">
          <bgColor theme="0"/>
        </patternFill>
      </fill>
    </dxf>
  </rfmt>
  <rfmt sheetId="1" sqref="M13" start="0" length="0">
    <dxf>
      <fill>
        <patternFill patternType="solid">
          <bgColor theme="0"/>
        </patternFill>
      </fill>
    </dxf>
  </rfmt>
  <rfmt sheetId="1" sqref="N13" start="0" length="0">
    <dxf>
      <fill>
        <patternFill patternType="solid">
          <bgColor theme="0"/>
        </patternFill>
      </fill>
    </dxf>
  </rfmt>
  <rfmt sheetId="1" sqref="O13" start="0" length="0">
    <dxf>
      <fill>
        <patternFill patternType="solid">
          <bgColor theme="0"/>
        </patternFill>
      </fill>
    </dxf>
  </rfmt>
  <rfmt sheetId="1" sqref="P13" start="0" length="0">
    <dxf>
      <fill>
        <patternFill patternType="solid">
          <bgColor theme="0"/>
        </patternFill>
      </fill>
    </dxf>
  </rfmt>
  <rfmt sheetId="1" sqref="Q13" start="0" length="0">
    <dxf>
      <fill>
        <patternFill patternType="solid">
          <bgColor theme="0"/>
        </patternFill>
      </fill>
    </dxf>
  </rfmt>
  <rfmt sheetId="1" sqref="R13" start="0" length="0">
    <dxf>
      <fill>
        <patternFill patternType="solid">
          <bgColor theme="0"/>
        </patternFill>
      </fill>
    </dxf>
  </rfmt>
  <rfmt sheetId="1" sqref="S13" start="0" length="0">
    <dxf>
      <fill>
        <patternFill patternType="solid">
          <bgColor theme="0"/>
        </patternFill>
      </fill>
    </dxf>
  </rfmt>
  <rfmt sheetId="1" sqref="A13:XFD13" start="0" length="0">
    <dxf>
      <fill>
        <patternFill patternType="solid">
          <bgColor theme="0"/>
        </patternFill>
      </fill>
    </dxf>
  </rfmt>
  <rcc rId="2340" sId="1">
    <nc r="A13" t="inlineStr">
      <is>
        <t>A</t>
      </is>
    </nc>
  </rcc>
  <rcc rId="2341" sId="1">
    <oc r="C14" t="inlineStr">
      <is>
        <t>1</t>
      </is>
    </oc>
    <nc r="C14" t="inlineStr">
      <is>
        <t>2</t>
      </is>
    </nc>
  </rcc>
  <rcc rId="2342" sId="1">
    <oc r="C15" t="inlineStr">
      <is>
        <t>2</t>
      </is>
    </oc>
    <nc r="C15" t="inlineStr">
      <is>
        <t>3</t>
      </is>
    </nc>
  </rcc>
  <rcc rId="2343" sId="1" odxf="1" dxf="1">
    <oc r="C16" t="inlineStr">
      <is>
        <t>3</t>
      </is>
    </oc>
    <nc r="C16" t="inlineStr">
      <is>
        <t>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44" sId="1" odxf="1" dxf="1">
    <oc r="C17" t="inlineStr">
      <is>
        <t>4</t>
      </is>
    </oc>
    <nc r="C17" t="inlineStr">
      <is>
        <t>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45" sId="1" odxf="1" dxf="1">
    <oc r="C18" t="inlineStr">
      <is>
        <t>5</t>
      </is>
    </oc>
    <nc r="C18" t="inlineStr">
      <is>
        <t>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46" sId="1" odxf="1" dxf="1">
    <oc r="C19" t="inlineStr">
      <is>
        <t>6</t>
      </is>
    </oc>
    <nc r="C19" t="inlineStr">
      <is>
        <t>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47" sId="1" odxf="1" dxf="1">
    <oc r="C20" t="inlineStr">
      <is>
        <t>7</t>
      </is>
    </oc>
    <nc r="C20" t="inlineStr">
      <is>
        <t>8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C21" start="0" length="0">
    <dxf>
      <fill>
        <patternFill patternType="solid">
          <bgColor theme="0"/>
        </patternFill>
      </fill>
    </dxf>
  </rfmt>
  <rcc rId="2348" sId="1">
    <nc r="F13" t="inlineStr">
      <is>
        <r>
          <t xml:space="preserve">Strojni iskop humusa 
</t>
        </r>
        <r>
          <rPr>
            <sz val="8"/>
            <rFont val="Arial"/>
            <family val="2"/>
            <charset val="238"/>
          </rPr>
          <t xml:space="preserve">Iskop se obavlja prema nacrtu  te propisanim nagibima kosina. U cijenu je uključen iskop, utovar, transport te istovar na deponij po izboru izvođača. Sav višak materijala odvozi se na privremenu deponiju za naknadnu ugradnju. Rastresitost uzeti u obzir u jediničnoj cijeni. 
Obračun se vrši po m3 iskopanog materijala u sraslom stanju. </t>
        </r>
      </is>
    </nc>
  </rcc>
  <rrc rId="2349" sId="1" ref="A21:XFD21" action="insertRow">
    <undo index="0" exp="area" ref3D="1" dr="$K$1:$M$1048576" dn="Z_11647BB3_BBF0_4AED_8E55_7639BB933805_.wvu.Cols" sId="1"/>
    <undo index="0" exp="area" ref3D="1" dr="$K$1:$M$1048576" dn="Z_3AF17A56_31E3_43EB_8C59_77F7284D37C0_.wvu.Cols" sId="1"/>
  </rrc>
  <rcc rId="2350" sId="1" odxf="1" dxf="1">
    <nc r="B21">
      <v>2</v>
    </nc>
    <odxf/>
    <ndxf/>
  </rcc>
  <rfmt sheetId="1" s="1" sqref="D21" start="0" length="0"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</rfmt>
  <rcc rId="2351" sId="1">
    <nc r="E21">
      <f>IF(B21="",A21&amp;".",A21&amp;"."&amp;B21&amp;"."&amp;C21&amp;".")</f>
    </nc>
  </rcc>
  <rcc rId="2352" sId="1">
    <nc r="F21" t="inlineStr">
      <is>
        <r>
          <rPr>
            <b/>
            <sz val="8"/>
            <rFont val="Arial"/>
            <family val="2"/>
            <charset val="238"/>
          </rPr>
          <t xml:space="preserve">Drenažni materijal </t>
        </r>
        <r>
          <rPr>
            <sz val="8"/>
            <rFont val="Arial"/>
            <family val="2"/>
            <charset val="238"/>
          </rPr>
          <t xml:space="preserve">
Drenažni kameni materijal granulacije 8-32 mm ugrađuje se u drenažne rovove. U cijenu je uključena nabava, doprema i ugradnja prema detaljima iz projekta. 
Obračun se vrši u m3 ugrađenog materijala.</t>
        </r>
      </is>
    </nc>
  </rcc>
  <rcc rId="2353" sId="1" odxf="1" s="1" dxf="1">
    <nc r="G21" t="inlineStr">
      <is>
        <t>m3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odxf>
    <ndxf/>
  </rcc>
  <rfmt sheetId="1" s="1" sqref="H21" start="0" length="0">
    <dxf>
      <fill>
        <patternFill patternType="solid">
          <bgColor theme="0"/>
        </patternFill>
      </fill>
    </dxf>
  </rfmt>
  <rcc rId="2354" sId="1" odxf="1" s="1" dxf="1" numFmtId="4">
    <nc r="I21">
      <v>45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odxf>
    <ndxf>
      <fill>
        <patternFill patternType="solid">
          <bgColor theme="0"/>
        </patternFill>
      </fill>
    </ndxf>
  </rcc>
  <rcc rId="2355" sId="1">
    <nc r="J21">
      <f>H21*I21</f>
    </nc>
  </rcc>
  <rfmt sheetId="1" s="1" sqref="K21" start="0" length="0">
    <dxf>
      <numFmt numFmtId="4" formatCode="#,##0.00"/>
      <alignment horizontal="right" readingOrder="0"/>
      <border outline="0"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="1" sqref="L21" start="0" length="0">
    <dxf>
      <numFmt numFmtId="4" formatCode="#,##0.00"/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="1" sqref="M21" start="0" length="0">
    <dxf>
      <numFmt numFmtId="4" formatCode="#,##0.00"/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="1" sqref="N21" start="0" length="0">
    <dxf>
      <font>
        <sz val="8"/>
        <color rgb="FFFF0000"/>
        <name val="Arial"/>
        <scheme val="none"/>
      </font>
    </dxf>
  </rfmt>
  <rfmt sheetId="1" s="1" sqref="O21" start="0" length="0">
    <dxf/>
  </rfmt>
  <rfmt sheetId="1" s="1" sqref="P21" start="0" length="0">
    <dxf/>
  </rfmt>
  <rfmt sheetId="1" s="1" sqref="Q21" start="0" length="0">
    <dxf/>
  </rfmt>
  <rfmt sheetId="1" s="1" sqref="R21" start="0" length="0">
    <dxf/>
  </rfmt>
  <rfmt sheetId="1" s="1" sqref="S21" start="0" length="0">
    <dxf/>
  </rfmt>
  <rfmt sheetId="1" s="1" sqref="A21:XFD21" start="0" length="0">
    <dxf/>
  </rfmt>
  <rcc rId="2356" sId="1">
    <nc r="A21" t="inlineStr">
      <is>
        <t>A</t>
      </is>
    </nc>
  </rcc>
  <rcc rId="2357" sId="1">
    <nc r="C21" t="inlineStr">
      <is>
        <t>9</t>
      </is>
    </nc>
  </rcc>
  <rcc rId="2358" sId="1">
    <oc r="C22" t="inlineStr">
      <is>
        <t>8</t>
      </is>
    </oc>
    <nc r="C22" t="inlineStr">
      <is>
        <t>10</t>
      </is>
    </nc>
  </rcc>
  <rcc rId="2359" sId="1">
    <oc r="G81" t="inlineStr">
      <is>
        <t>m2</t>
      </is>
    </oc>
    <nc r="G81" t="inlineStr">
      <is>
        <t>m'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60" sId="1" ref="A81:XFD81" action="insertRow">
    <undo index="0" exp="area" ref3D="1" dr="$K$1:$M$1048576" dn="Z_11647BB3_BBF0_4AED_8E55_7639BB933805_.wvu.Cols" sId="1"/>
    <undo index="0" exp="area" ref3D="1" dr="$K$1:$M$1048576" dn="Z_3AF17A56_31E3_43EB_8C59_77F7284D37C0_.wvu.Cols" sId="1"/>
  </rrc>
  <rcc rId="2361" sId="1">
    <nc r="A81" t="inlineStr">
      <is>
        <t>B</t>
      </is>
    </nc>
  </rcc>
  <rcc rId="2362" sId="1">
    <nc r="B81">
      <v>2</v>
    </nc>
  </rcc>
  <rcc rId="2363" sId="1">
    <nc r="E81">
      <f>IF(B81="",A81&amp;".",A81&amp;"."&amp;B81&amp;"."&amp;C81&amp;".")</f>
    </nc>
  </rcc>
  <rcc rId="2364" sId="1">
    <nc r="G81" t="inlineStr">
      <is>
        <t>m3</t>
      </is>
    </nc>
  </rcc>
  <rcc rId="2365" sId="1" numFmtId="4">
    <nc r="I81">
      <v>50</v>
    </nc>
  </rcc>
  <rcc rId="2366" sId="1">
    <nc r="J81">
      <f>H81*I81</f>
    </nc>
  </rcc>
  <rcc rId="2367" sId="1">
    <nc r="C81" t="inlineStr">
      <is>
        <t>11</t>
      </is>
    </nc>
  </rcc>
  <rcc rId="2368" sId="1" odxf="1" dxf="1">
    <oc r="C82" t="inlineStr">
      <is>
        <t>11</t>
      </is>
    </oc>
    <nc r="C82" t="inlineStr">
      <is>
        <t>12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69" sId="1" odxf="1" dxf="1">
    <oc r="C83" t="inlineStr">
      <is>
        <t>12</t>
      </is>
    </oc>
    <nc r="C83" t="inlineStr">
      <is>
        <t>13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370" sId="1">
    <nc r="F81" t="inlineStr">
      <is>
        <r>
          <rPr>
            <b/>
            <sz val="8"/>
            <rFont val="Arial"/>
            <family val="2"/>
            <charset val="238"/>
          </rPr>
          <t xml:space="preserve">Ugradnja lomljenog kamena 10-50 cm </t>
        </r>
        <r>
          <rPr>
            <sz val="8"/>
            <rFont val="Arial"/>
            <family val="2"/>
            <charset val="238"/>
          </rPr>
          <t xml:space="preserve">
Na poziciji nzatrpavanja vododerina upotrebljava se lomljeni kamen granulacije 5-20 cm. U cijenu je uključena nabava doprema i ugradnja kamenog materijala te ugradnja,  zbijanje materijala, završno planiranje prema detaljima iz projekta  te  dokazi kvalitete nad izvedenim radova. Zahtjevi kvalitete su: stupanj zbijenosti Sz≥100%, Ms≥40 MN/m2 Obračun se vrši u m3 ugrađenog i zbijenog materijala.</t>
        </r>
      </is>
    </nc>
  </rcc>
  <rrc rId="2371" sId="1" ref="A80:XFD80" action="insertRow">
    <undo index="0" exp="area" ref3D="1" dr="$K$1:$M$1048576" dn="Z_11647BB3_BBF0_4AED_8E55_7639BB933805_.wvu.Cols" sId="1"/>
    <undo index="0" exp="area" ref3D="1" dr="$K$1:$M$1048576" dn="Z_3AF17A56_31E3_43EB_8C59_77F7284D37C0_.wvu.Cols" sId="1"/>
  </rrc>
  <rcc rId="2372" sId="1">
    <nc r="A80" t="inlineStr">
      <is>
        <t>B</t>
      </is>
    </nc>
  </rcc>
  <rcc rId="2373" sId="1">
    <nc r="B80">
      <v>2</v>
    </nc>
  </rcc>
  <rfmt sheetId="1" sqref="C80" start="0" length="0">
    <dxf>
      <fill>
        <patternFill patternType="none">
          <bgColor indexed="65"/>
        </patternFill>
      </fill>
    </dxf>
  </rfmt>
  <rcc rId="2374" sId="1">
    <nc r="E80">
      <f>IF(B80="",A80&amp;".",A80&amp;"."&amp;B80&amp;"."&amp;C80&amp;".")</f>
    </nc>
  </rcc>
  <rfmt sheetId="1" s="1" sqref="F80" start="0" length="0">
    <dxf>
      <font>
        <b val="0"/>
        <sz val="8"/>
        <color auto="1"/>
        <name val="Arial"/>
        <scheme val="none"/>
      </font>
      <numFmt numFmtId="2" formatCode="0.00"/>
      <alignment horizontal="lef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375" sId="1">
    <nc r="G80" t="inlineStr">
      <is>
        <t>m2</t>
      </is>
    </nc>
  </rcc>
  <rcc rId="2376" sId="1" numFmtId="4">
    <nc r="I80">
      <v>4</v>
    </nc>
  </rcc>
  <rcc rId="2377" sId="1">
    <nc r="J80">
      <f>H80*I80</f>
    </nc>
  </rcc>
  <rcc rId="2378" sId="1">
    <nc r="C80" t="inlineStr">
      <is>
        <t>10</t>
      </is>
    </nc>
  </rcc>
  <rcc rId="2379" sId="1">
    <nc r="F80" t="inlineStr">
      <is>
        <r>
          <rPr>
            <b/>
            <sz val="8"/>
            <rFont val="Arial"/>
            <family val="2"/>
            <charset val="238"/>
          </rPr>
          <t xml:space="preserve">Razdjelni geotekstil </t>
        </r>
        <r>
          <rPr>
            <sz val="8"/>
            <rFont val="Arial"/>
            <family val="2"/>
            <charset val="238"/>
          </rPr>
          <t xml:space="preserve">
Postavljanje filtarskog geotekstila min. vlačne čvrstoće 20 kN/m'.  Geotekstil mora biti tkan, UV stabilan, bez recikliranih vlakana, te zadovoljavati karakteristike definirane u projektu. Geotekstil se ugrađuje na podlogu uređenih vododerina. U cijenu je uključena nabava doprema i ugradnja. Preklopi od 50 cm se ne obračunavaju. Obračun se vrši po m² ugrađenog materijala. </t>
        </r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0" sId="1">
    <oc r="F82" t="inlineStr">
      <is>
        <r>
          <rPr>
            <b/>
            <sz val="8"/>
            <rFont val="Arial"/>
            <family val="2"/>
            <charset val="238"/>
          </rPr>
          <t xml:space="preserve">Ugradnja lomljenog kamena 10-50 cm </t>
        </r>
        <r>
          <rPr>
            <sz val="8"/>
            <rFont val="Arial"/>
            <family val="2"/>
            <charset val="238"/>
          </rPr>
          <t xml:space="preserve">
Na poziciji nzatrpavanja vododerina upotrebljava se lomljeni kamen granulacije 5-20 cm. U cijenu je uključena nabava doprema i ugradnja kamenog materijala te ugradnja,  zbijanje materijala, završno planiranje prema detaljima iz projekta  te  dokazi kvalitete nad izvedenim radova. Zahtjevi kvalitete su: stupanj zbijenosti Sz≥100%, Ms≥40 MN/m2 Obračun se vrši u m3 ugrađenog i zbijenog materijala.</t>
        </r>
      </is>
    </oc>
    <nc r="F82" t="inlineStr">
      <is>
        <r>
          <rPr>
            <b/>
            <sz val="8"/>
            <rFont val="Arial"/>
            <family val="2"/>
            <charset val="238"/>
          </rPr>
          <t>Ugradnja lomljenog kamena 10-50 cm - kameni nabačaj</t>
        </r>
        <r>
          <rPr>
            <sz val="8"/>
            <rFont val="Arial"/>
            <family val="2"/>
            <charset val="238"/>
          </rPr>
          <t xml:space="preserve">
Na poziciji zatrpavanja vododerina upotrebljava se lomljeni kamen granulacije 10-50 cm. U cijenu je uključena nabava doprema i ugradnja kamenog materijala te ugradnja, završno planiranje prema detaljima iz projekta. Obračun se vrši u m3 ugrađenog materijala.</t>
        </r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1" sId="1" numFmtId="4">
    <nc r="H13">
      <v>950</v>
    </nc>
  </rcc>
  <rcc rId="2382" sId="1" numFmtId="4">
    <nc r="H14">
      <v>2950</v>
    </nc>
  </rcc>
  <rcc rId="2383" sId="1" numFmtId="4">
    <nc r="H15">
      <v>2100</v>
    </nc>
  </rcc>
  <rcc rId="2384" sId="1" numFmtId="4">
    <nc r="H16">
      <v>4700</v>
    </nc>
  </rcc>
  <rcc rId="2385" sId="1" numFmtId="4">
    <nc r="H17">
      <v>400</v>
    </nc>
  </rcc>
  <rcc rId="2386" sId="1" numFmtId="4">
    <nc r="H19">
      <v>2500</v>
    </nc>
  </rcc>
  <rfmt sheetId="1" sqref="H18">
    <dxf>
      <fill>
        <patternFill patternType="solid">
          <bgColor rgb="FFFFFF00"/>
        </patternFill>
      </fill>
    </dxf>
  </rfmt>
  <rcc rId="2387" sId="1" numFmtId="4">
    <nc r="H20">
      <v>850</v>
    </nc>
  </rcc>
  <rcc rId="2388" sId="1" numFmtId="4">
    <nc r="H21">
      <v>250</v>
    </nc>
  </rcc>
  <rcc rId="2389" sId="1" numFmtId="4">
    <oc r="H22">
      <v>5</v>
    </oc>
    <nc r="H22">
      <v>8</v>
    </nc>
  </rcc>
  <rcc rId="2390" sId="1">
    <nc r="H18">
      <f>750*0.3</f>
    </nc>
  </rcc>
  <rcc rId="2391" sId="1" numFmtId="4">
    <oc r="H27">
      <f>140*5.1*0.1</f>
    </oc>
    <nc r="H27">
      <v>103</v>
    </nc>
  </rcc>
  <rcc rId="2392" sId="1" numFmtId="4">
    <oc r="H26">
      <f>130*6.4</f>
    </oc>
    <nc r="H26">
      <v>944</v>
    </nc>
  </rcc>
  <rfmt sheetId="1" sqref="H26">
    <dxf>
      <fill>
        <patternFill patternType="none">
          <bgColor auto="1"/>
        </patternFill>
      </fill>
    </dxf>
  </rfmt>
  <rcc rId="2393" sId="1" numFmtId="4">
    <oc r="H29">
      <f>H26*130</f>
    </oc>
    <nc r="H29">
      <v>55000</v>
    </nc>
  </rcc>
  <rcc rId="2394" sId="1" numFmtId="4">
    <oc r="H30">
      <f>H40/30</f>
    </oc>
    <nc r="H30">
      <v>33</v>
    </nc>
  </rcc>
  <rcc rId="2395" sId="1" numFmtId="4">
    <nc r="H31">
      <v>65</v>
    </nc>
  </rcc>
  <rcc rId="2396" sId="1" numFmtId="4">
    <oc r="H36">
      <f>H35*150</f>
    </oc>
    <nc r="H36">
      <v>300000</v>
    </nc>
  </rcc>
  <rcc rId="2397" sId="1">
    <oc r="H39">
      <f>104</f>
    </oc>
    <nc r="H39">
      <f>103</f>
    </nc>
  </rcc>
  <rcc rId="2398" sId="1">
    <oc r="F40" t="inlineStr">
      <is>
        <r>
          <rPr>
            <b/>
            <sz val="8"/>
            <rFont val="Arial"/>
            <family val="2"/>
            <charset val="238"/>
          </rPr>
          <t xml:space="preserve">Ugradnja trajnih geotehničkih  sidara
</t>
        </r>
        <r>
          <rPr>
            <sz val="8"/>
            <rFont val="Arial"/>
            <family val="2"/>
            <charset val="238"/>
          </rPr>
          <t>Izvedba geotehničkih prednapetih sidara sastavljenih od 3 sajle debljine 0,6'' A=3*150=450mm2, kvalitete čelika ftk=1860 N/mm2, pojedinačne duljine sidra 30m , sidrišne dionice duljine 10m,  prednapregnutih na silu od 350KN.  U cijenu uključena nabava, doprema, bušenje uz zaštitnu kolonu, odvoz viška materijala, injektiranje, pritezanje, sav rad i materijal potreban za izradu glave trajnog sidra.  Obračun radova po m' izvedenog sidra.</t>
        </r>
      </is>
    </oc>
    <nc r="F40" t="inlineStr">
      <is>
        <r>
          <rPr>
            <b/>
            <sz val="8"/>
            <rFont val="Arial"/>
            <family val="2"/>
            <charset val="238"/>
          </rPr>
          <t xml:space="preserve">Ugradnja trajnih geotehničkih  sidara
</t>
        </r>
        <r>
          <rPr>
            <sz val="8"/>
            <rFont val="Arial"/>
            <family val="2"/>
            <charset val="238"/>
          </rPr>
          <t>Izvedba geotehničkih prednapetih sidara sastavljenih od 4 sajle debljine 0,6'' A=4*150=600mm2, kvalitete čelika ftk=1860 N/mm2, pojedinačne duljine sidra 32m , sidrišne dionice duljine 10m,  prednapregnutih na silu od 350KN.  U cijenu uključena nabava, doprema, bušenje uz zaštitnu kolonu, odvoz viška materijala, injektiranje, pritezanje, sav rad i materijal potreban za izradu glave trajnog sidra.  Obračun radova po m' izvedenog sidra.</t>
        </r>
      </is>
    </nc>
  </rcc>
  <rcc rId="2399" sId="1">
    <oc r="K9" t="inlineStr">
      <is>
        <t>MOŽDA NE, TRAŽITI ZABRANU KRETANJA UZ INSTALACIJE</t>
      </is>
    </oc>
    <nc r="K9"/>
  </rcc>
  <rcc rId="2400" sId="1">
    <nc r="H9">
      <f>20*6*0.2</f>
    </nc>
  </rcc>
  <rcc rId="2401" sId="1" numFmtId="4">
    <nc r="I9">
      <v>200</v>
    </nc>
  </rcc>
  <rcc rId="2402" sId="1">
    <nc r="J9">
      <f>H9*I9</f>
    </nc>
  </rcc>
  <rcc rId="2403" sId="1">
    <oc r="J10">
      <f>SUM(J4:J8)</f>
    </oc>
    <nc r="J10">
      <f>SUM(J4:J9)</f>
    </nc>
  </rcc>
  <rcc rId="2404" sId="1" numFmtId="4">
    <nc r="H8">
      <v>50</v>
    </nc>
  </rcc>
  <rcc rId="2405" sId="1" numFmtId="4">
    <oc r="H6">
      <v>20</v>
    </oc>
    <nc r="H6">
      <v>25</v>
    </nc>
  </rcc>
  <rcc rId="2406" sId="1" numFmtId="4">
    <nc r="H5">
      <v>2000</v>
    </nc>
  </rcc>
  <rfmt sheetId="1" sqref="H18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7" sId="1">
    <oc r="F80" t="inlineStr">
      <is>
        <r>
          <rPr>
            <b/>
            <sz val="8"/>
            <rFont val="Arial"/>
            <family val="2"/>
            <charset val="238"/>
          </rPr>
          <t xml:space="preserve">Razdjelni geotekstil </t>
        </r>
        <r>
          <rPr>
            <sz val="8"/>
            <rFont val="Arial"/>
            <family val="2"/>
            <charset val="238"/>
          </rPr>
          <t xml:space="preserve">
Postavljanje filtarskog geotekstila min. vlačne čvrstoće 20 kN/m'.  Geotekstil mora biti tkan, UV stabilan, bez recikliranih vlakana, te zadovoljavati karakteristike definirane u projektu. Geotekstil se ugrađuje na podlogu uređenih vododerina. U cijenu je uključena nabava doprema i ugradnja. Preklopi od 50 cm se ne obračunavaju. Obračun se vrši po m² ugrađenog materijala. </t>
        </r>
      </is>
    </oc>
    <nc r="F80" t="inlineStr">
      <is>
        <r>
          <rPr>
            <b/>
            <sz val="8"/>
            <rFont val="Arial"/>
            <family val="2"/>
            <charset val="238"/>
          </rPr>
          <t xml:space="preserve">Razdjelni geotekstil </t>
        </r>
        <r>
          <rPr>
            <sz val="8"/>
            <rFont val="Arial"/>
            <family val="2"/>
            <charset val="238"/>
          </rPr>
          <t xml:space="preserve">
Postavljanje filtarskog geotekstila min. vlačne čvrstoće 20 kN/m'.  Geotekstil mora biti netkan, UV stabilan, bez recikliranih vlakana, te zadovoljavati karakteristike definirane u projektu. Geotekstil se ugrađuje na podlogu uređenih vododerina. U cijenu je uključena nabava doprema i ugradnja. Preklopi od 50 cm se ne obračunavaju. Obračun se vrši po m² ugrađenog materijala. </t>
        </r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8" sId="1" numFmtId="4">
    <oc r="H16">
      <v>4700</v>
    </oc>
    <nc r="H16">
      <v>5000</v>
    </nc>
  </rcc>
  <rcc rId="2409" sId="1" numFmtId="4">
    <oc r="H20">
      <v>850</v>
    </oc>
    <nc r="H20">
      <v>900</v>
    </nc>
  </rcc>
  <rcc rId="2410" sId="1" numFmtId="4">
    <oc r="H21">
      <v>250</v>
    </oc>
    <nc r="H21">
      <v>300</v>
    </nc>
  </rcc>
  <rcc rId="2411" sId="1" numFmtId="4">
    <oc r="H22">
      <v>8</v>
    </oc>
    <nc r="H22">
      <v>10</v>
    </nc>
  </rcc>
  <rcc rId="2412" sId="1" numFmtId="4">
    <oc r="H26">
      <v>944</v>
    </oc>
    <nc r="H26">
      <v>1000</v>
    </nc>
  </rcc>
  <rcc rId="2413" sId="1" numFmtId="4">
    <oc r="H37">
      <f>H35*1.13</f>
    </oc>
    <nc r="H37">
      <v>3201</v>
    </nc>
  </rcc>
  <rcc rId="2414" sId="1" numFmtId="4">
    <oc r="H35">
      <f>H39*25</f>
    </oc>
    <nc r="H35">
      <v>2833</v>
    </nc>
  </rcc>
  <rcc rId="2415" sId="1" numFmtId="4">
    <oc r="H36">
      <v>300000</v>
    </oc>
    <nc r="H36">
      <v>290000</v>
    </nc>
  </rcc>
  <rcc rId="2416" sId="1" numFmtId="4">
    <oc r="H38">
      <f>H35/25</f>
    </oc>
    <nc r="H38">
      <v>103</v>
    </nc>
  </rcc>
  <rcc rId="2417" sId="1" numFmtId="4">
    <nc r="H71">
      <v>1300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8" sId="1" numFmtId="4">
    <nc r="H73">
      <v>2200</v>
    </nc>
  </rcc>
  <rcc rId="2419" sId="1" numFmtId="4">
    <nc r="H74">
      <v>3000</v>
    </nc>
  </rcc>
  <rcc rId="2420" sId="1" numFmtId="4">
    <nc r="H72">
      <v>4000</v>
    </nc>
  </rcc>
  <rcc rId="2421" sId="1" numFmtId="4">
    <nc r="H75">
      <v>20000</v>
    </nc>
  </rcc>
  <rcc rId="2422" sId="1" numFmtId="4">
    <nc r="H76">
      <v>1200</v>
    </nc>
  </rcc>
  <rcc rId="2423" sId="1" numFmtId="4">
    <nc r="H77">
      <v>3800</v>
    </nc>
  </rcc>
  <rcc rId="2424" sId="1" numFmtId="4">
    <nc r="H78">
      <v>5000</v>
    </nc>
  </rcc>
  <rcc rId="2425" sId="1" numFmtId="4">
    <nc r="H79">
      <v>13000</v>
    </nc>
  </rcc>
  <rcc rId="2426" sId="1" numFmtId="4">
    <nc r="H80">
      <v>4000</v>
    </nc>
  </rcc>
  <rcc rId="2427" sId="1" numFmtId="4">
    <nc r="H82">
      <v>4000</v>
    </nc>
  </rcc>
  <rcc rId="2428" sId="1" numFmtId="4">
    <nc r="H83">
      <v>160</v>
    </nc>
  </rcc>
  <rcc rId="2429" sId="1">
    <oc r="J10">
      <f>SUM(J4:J9)</f>
    </oc>
    <nc r="J10">
      <f>SUM(J4:J9)</f>
    </nc>
  </rcc>
  <rcc rId="2430" sId="1">
    <oc r="J99">
      <f>J44</f>
    </oc>
    <nc r="J99">
      <f>J58</f>
    </nc>
  </rcc>
  <rcc rId="2431" sId="1">
    <oc r="J98">
      <f>J43</f>
    </oc>
    <nc r="J98">
      <f>J47</f>
    </nc>
  </rcc>
  <rcc rId="2432" sId="1" numFmtId="4">
    <nc r="H67">
      <v>50</v>
    </nc>
  </rcc>
  <rcc rId="2433" sId="1">
    <oc r="J103">
      <f>J20</f>
    </oc>
    <nc r="J103">
      <f>J68</f>
    </nc>
  </rcc>
  <rcc rId="2434" sId="1">
    <oc r="J104">
      <f>J33</f>
    </oc>
    <nc r="J104">
      <f>J85</f>
    </nc>
  </rcc>
  <rcc rId="2435" sId="1">
    <oc r="J105">
      <f>J24</f>
    </oc>
    <nc r="J105">
      <f>J90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6" sId="1">
    <nc r="H63">
      <f>3000+300+715+110+600+1000</f>
    </nc>
  </rcc>
  <rcc rId="2437" sId="1" numFmtId="4">
    <oc r="H64">
      <v>20</v>
    </oc>
    <nc r="H64">
      <v>100</v>
    </nc>
  </rcc>
  <rcc rId="2438" sId="1" numFmtId="4">
    <nc r="H65">
      <v>5725</v>
    </nc>
  </rcc>
  <rcc rId="2439" sId="1">
    <oc r="K65" t="inlineStr">
      <is>
        <t>granica obuhvata + još malo</t>
      </is>
    </oc>
    <nc r="K65"/>
  </rcc>
  <rcc rId="2440" sId="1">
    <oc r="K63" t="inlineStr">
      <is>
        <t>granica obuhvata + još malo</t>
      </is>
    </oc>
    <nc r="K63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1" sId="1">
    <oc r="H63">
      <f>3000+300+715+110+600+1000</f>
    </oc>
    <nc r="H63">
      <f>3000+300+715+110+600+1500</f>
    </nc>
  </rcc>
  <rcc rId="2442" sId="1" numFmtId="4">
    <oc r="H65">
      <v>5725</v>
    </oc>
    <nc r="H65">
      <v>6225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3" sId="1" numFmtId="4">
    <oc r="H37">
      <v>3201</v>
    </oc>
    <nc r="H37">
      <v>2950</v>
    </nc>
  </rcc>
  <rcc rId="2444" sId="1" numFmtId="4">
    <oc r="H35">
      <v>2833</v>
    </oc>
    <nc r="H35">
      <v>2600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5" sId="1">
    <oc r="F81" t="inlineStr">
      <is>
        <r>
          <rPr>
            <b/>
            <sz val="8"/>
            <rFont val="Arial"/>
            <family val="2"/>
            <charset val="238"/>
          </rPr>
          <t xml:space="preserve">Ugradnja lomljenog kamena 5-20 cm </t>
        </r>
        <r>
          <rPr>
            <sz val="8"/>
            <rFont val="Arial"/>
            <family val="2"/>
            <charset val="238"/>
          </rPr>
          <t xml:space="preserve">
Na poziciji nožice rekonstrukcije klizišta, koluvijalni materijal se zamjenjuje lomljenim kamenom granulacije 5-20 cm. U cijenu je uključena nabava doprema i ugradnja kamenog materijala te ugradnja,  zbijanje materijala, završno planiranje prema detaljima iz projekta  te  dokazi kvalitete nad izvedenim radova. Zahtjevi kvalitete su: stupanj zbijenosti Sz≥100%, Ms≥40 MN/m2 Obračun se vrši u m3 ugrađenog i zbijenog materijala.</t>
        </r>
      </is>
    </oc>
    <nc r="F81" t="inlineStr">
      <is>
        <r>
          <rPr>
            <b/>
            <sz val="8"/>
            <rFont val="Arial"/>
            <family val="2"/>
            <charset val="238"/>
          </rPr>
          <t xml:space="preserve">Ugradnja lomljenog kamena 5-20 cm </t>
        </r>
        <r>
          <rPr>
            <sz val="8"/>
            <rFont val="Arial"/>
            <family val="2"/>
            <charset val="238"/>
          </rPr>
          <t xml:space="preserve">
Na poziciji nožice rekonstrukcije klizišta, gdje drenažni materijal isklinjava ugrađuje se lomljeni kamen 5-20 cm. U cijenu je uključena nabava doprema i ugradnja kamenog materijala te ugradnja,  zbijanje materijala, završno planiranje prema detaljima iz projekta  te  dokazi kvalitete nad izvedenim radova. Zahtjevi kvalitete su: stupanj zbijenosti Sz≥100%, Ms≥40 MN/m2 Obračun se vrši u m3 ugrađenog i zbijenog materijala.</t>
        </r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6" sId="1" numFmtId="4">
    <oc r="I4">
      <v>15000</v>
    </oc>
    <nc r="I4"/>
  </rcc>
  <rcc rId="2447" sId="1" numFmtId="4">
    <oc r="I5">
      <v>3</v>
    </oc>
    <nc r="I5"/>
  </rcc>
  <rcc rId="2448" sId="1" numFmtId="4">
    <oc r="I6">
      <v>10</v>
    </oc>
    <nc r="I6"/>
  </rcc>
  <rcc rId="2449" sId="1" numFmtId="4">
    <oc r="I7">
      <v>500</v>
    </oc>
    <nc r="I7"/>
  </rcc>
  <rcc rId="2450" sId="1" numFmtId="4">
    <oc r="I8">
      <v>300</v>
    </oc>
    <nc r="I8"/>
  </rcc>
  <rcc rId="2451" sId="1" numFmtId="4">
    <oc r="I9">
      <v>200</v>
    </oc>
    <nc r="I9"/>
  </rcc>
  <rcc rId="2452" sId="1" numFmtId="4">
    <oc r="I13">
      <v>20</v>
    </oc>
    <nc r="I13"/>
  </rcc>
  <rcc rId="2453" sId="1" numFmtId="4">
    <oc r="I14">
      <v>20</v>
    </oc>
    <nc r="I14"/>
  </rcc>
  <rcc rId="2454" sId="1" numFmtId="4">
    <oc r="I15">
      <v>3</v>
    </oc>
    <nc r="I15"/>
  </rcc>
  <rcc rId="2455" sId="1" numFmtId="4">
    <oc r="I16">
      <v>40</v>
    </oc>
    <nc r="I16"/>
  </rcc>
  <rcc rId="2456" sId="1" numFmtId="4">
    <oc r="I17">
      <v>35</v>
    </oc>
    <nc r="I17"/>
  </rcc>
  <rcc rId="2457" sId="1" numFmtId="4">
    <oc r="I18">
      <v>30</v>
    </oc>
    <nc r="I18"/>
  </rcc>
  <rcc rId="2458" sId="1" numFmtId="4">
    <oc r="I19">
      <v>5</v>
    </oc>
    <nc r="I19"/>
  </rcc>
  <rcc rId="2459" sId="1" numFmtId="4">
    <oc r="I20">
      <v>4</v>
    </oc>
    <nc r="I20"/>
  </rcc>
  <rcc rId="2460" sId="1" numFmtId="4">
    <oc r="I21">
      <v>45</v>
    </oc>
    <nc r="I21"/>
  </rcc>
  <rcc rId="2461" sId="1" numFmtId="4">
    <oc r="I22">
      <v>100</v>
    </oc>
    <nc r="I22"/>
  </rcc>
  <rcc rId="2462" sId="1" numFmtId="4">
    <oc r="I26">
      <v>170</v>
    </oc>
    <nc r="I26"/>
  </rcc>
  <rcc rId="2463" sId="1" numFmtId="4">
    <oc r="I27">
      <v>120</v>
    </oc>
    <nc r="I27"/>
  </rcc>
  <rcc rId="2464" sId="1" numFmtId="4">
    <oc r="I29">
      <v>12</v>
    </oc>
    <nc r="I29"/>
  </rcc>
  <rcc rId="2465" sId="1" numFmtId="4">
    <oc r="I30">
      <v>100</v>
    </oc>
    <nc r="I30"/>
  </rcc>
  <rcc rId="2466" sId="1" numFmtId="4">
    <oc r="I31">
      <v>5</v>
    </oc>
    <nc r="I31"/>
  </rcc>
  <rcc rId="2467" sId="1" numFmtId="4">
    <oc r="I35">
      <v>200</v>
    </oc>
    <nc r="I35"/>
  </rcc>
  <rcc rId="2468" sId="1" numFmtId="4">
    <oc r="I36">
      <v>1.6</v>
    </oc>
    <nc r="I36"/>
  </rcc>
  <rcc rId="2469" sId="1" numFmtId="4">
    <oc r="I37">
      <v>190</v>
    </oc>
    <nc r="I37"/>
  </rcc>
  <rcc rId="2470" sId="1" numFmtId="4">
    <oc r="I38">
      <v>26</v>
    </oc>
    <nc r="I38"/>
  </rcc>
  <rcc rId="2471" sId="1" numFmtId="4">
    <oc r="I39">
      <v>100</v>
    </oc>
    <nc r="I39"/>
  </rcc>
  <rcc rId="2472" sId="1" numFmtId="4">
    <oc r="I40">
      <v>235</v>
    </oc>
    <nc r="I40"/>
  </rcc>
  <rcc rId="2473" sId="1" numFmtId="4">
    <oc r="I41">
      <v>380</v>
    </oc>
    <nc r="I41"/>
  </rcc>
  <rcc rId="2474" sId="1" numFmtId="4">
    <oc r="I45">
      <v>7000</v>
    </oc>
    <nc r="I45"/>
  </rcc>
  <rcc rId="2475" sId="1" numFmtId="4">
    <oc r="I46">
      <v>1500</v>
    </oc>
    <nc r="I46"/>
  </rcc>
  <rcc rId="2476" sId="1" numFmtId="4">
    <oc r="I50">
      <v>145</v>
    </oc>
    <nc r="I50"/>
  </rcc>
  <rcc rId="2477" sId="1" numFmtId="4">
    <oc r="I51">
      <v>145</v>
    </oc>
    <nc r="I51"/>
  </rcc>
  <rcc rId="2478" sId="1" numFmtId="4">
    <oc r="I52">
      <v>700</v>
    </oc>
    <nc r="I52"/>
  </rcc>
  <rcc rId="2479" sId="1" numFmtId="4">
    <oc r="I53">
      <v>5000</v>
    </oc>
    <nc r="I53"/>
  </rcc>
  <rcc rId="2480" sId="1" numFmtId="4">
    <oc r="I54">
      <v>120</v>
    </oc>
    <nc r="I54"/>
  </rcc>
  <rcc rId="2481" sId="1" numFmtId="4">
    <oc r="I55">
      <v>120</v>
    </oc>
    <nc r="I55"/>
  </rcc>
  <rcc rId="2482" sId="1" numFmtId="4">
    <oc r="I56">
      <v>5000</v>
    </oc>
    <nc r="I56"/>
  </rcc>
  <rcc rId="2483" sId="1" numFmtId="4">
    <oc r="I62">
      <v>40000</v>
    </oc>
    <nc r="I62"/>
  </rcc>
  <rcc rId="2484" sId="1" numFmtId="4">
    <oc r="I63">
      <v>3</v>
    </oc>
    <nc r="I63"/>
  </rcc>
  <rcc rId="2485" sId="1" numFmtId="4">
    <oc r="I64">
      <v>150</v>
    </oc>
    <nc r="I64"/>
  </rcc>
  <rcc rId="2486" sId="1" numFmtId="4">
    <oc r="I65">
      <v>10</v>
    </oc>
    <nc r="I65"/>
  </rcc>
  <rcc rId="2487" sId="1" numFmtId="4">
    <oc r="I66">
      <v>2000</v>
    </oc>
    <nc r="I66"/>
  </rcc>
  <rcc rId="2488" sId="1" numFmtId="4">
    <oc r="I67">
      <v>300</v>
    </oc>
    <nc r="I67"/>
  </rcc>
  <rcc rId="2489" sId="1" numFmtId="4">
    <oc r="I71">
      <v>20</v>
    </oc>
    <nc r="I71"/>
  </rcc>
  <rcc rId="2490" sId="1" numFmtId="4">
    <oc r="I72">
      <v>20</v>
    </oc>
    <nc r="I72"/>
  </rcc>
  <rcc rId="2491" sId="1" numFmtId="4">
    <oc r="I73">
      <v>5</v>
    </oc>
    <nc r="I73"/>
  </rcc>
  <rcc rId="2492" sId="1" numFmtId="4">
    <oc r="I74">
      <v>45</v>
    </oc>
    <nc r="I74"/>
  </rcc>
  <rcc rId="2493" sId="1" numFmtId="4">
    <oc r="I75">
      <v>20</v>
    </oc>
    <nc r="I75"/>
  </rcc>
  <rcc rId="2494" sId="1" numFmtId="4">
    <oc r="I76">
      <v>30</v>
    </oc>
    <nc r="I76"/>
  </rcc>
  <rcc rId="2495" sId="1" numFmtId="4">
    <oc r="I77">
      <v>5</v>
    </oc>
    <nc r="I77"/>
  </rcc>
  <rcc rId="2496" sId="1" numFmtId="4">
    <oc r="I78">
      <v>4</v>
    </oc>
    <nc r="I78"/>
  </rcc>
  <rcc rId="2497" sId="1" numFmtId="4">
    <oc r="I79">
      <v>5</v>
    </oc>
    <nc r="I79"/>
  </rcc>
  <rcc rId="2498" sId="1" numFmtId="4">
    <oc r="I80">
      <v>4</v>
    </oc>
    <nc r="I80"/>
  </rcc>
  <rcc rId="2499" sId="1" numFmtId="4">
    <oc r="I81">
      <v>50</v>
    </oc>
    <nc r="I81"/>
  </rcc>
  <rcc rId="2500" sId="1" numFmtId="4">
    <oc r="I82">
      <v>50</v>
    </oc>
    <nc r="I82"/>
  </rcc>
  <rcc rId="2501" sId="1" numFmtId="4">
    <oc r="I83">
      <v>20</v>
    </oc>
    <nc r="I83"/>
  </rcc>
  <rcc rId="2502" sId="1" numFmtId="4">
    <oc r="I84">
      <v>100</v>
    </oc>
    <nc r="I84"/>
  </rcc>
  <rcc rId="2503" sId="1" numFmtId="4">
    <oc r="I88">
      <v>15000</v>
    </oc>
    <nc r="I88"/>
  </rcc>
  <rcc rId="2504" sId="1" numFmtId="4">
    <oc r="I89">
      <v>2500</v>
    </oc>
    <nc r="I89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7B01071-7458-4B97-9ACD-D110BFD980A4}" name="Korisnik" id="-2146883158" dateTime="2024-06-11T11:49:3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abSelected="1" view="pageBreakPreview" topLeftCell="A69" zoomScale="115" zoomScaleNormal="100" zoomScaleSheetLayoutView="130" zoomScalePageLayoutView="85" workbookViewId="0">
      <selection activeCell="I113" sqref="I113"/>
    </sheetView>
  </sheetViews>
  <sheetFormatPr defaultColWidth="11.44140625" defaultRowHeight="10.199999999999999"/>
  <cols>
    <col min="1" max="2" width="5.44140625" style="18" customWidth="1"/>
    <col min="3" max="3" width="5.44140625" style="19" customWidth="1"/>
    <col min="4" max="4" width="5.44140625" style="18" customWidth="1"/>
    <col min="5" max="5" width="6.88671875" style="56" customWidth="1"/>
    <col min="6" max="6" width="44" style="59" customWidth="1"/>
    <col min="7" max="7" width="5.6640625" style="21" customWidth="1"/>
    <col min="8" max="8" width="10.33203125" style="22" customWidth="1"/>
    <col min="9" max="9" width="14.33203125" style="22" customWidth="1"/>
    <col min="10" max="10" width="12.109375" style="22" customWidth="1"/>
    <col min="11" max="11" width="10.33203125" style="23" customWidth="1"/>
    <col min="12" max="12" width="10.33203125" style="24" customWidth="1"/>
    <col min="13" max="13" width="2.5546875" style="23" customWidth="1"/>
    <col min="14" max="19" width="10.33203125" style="23" customWidth="1"/>
    <col min="20" max="16384" width="11.44140625" style="23"/>
  </cols>
  <sheetData>
    <row r="1" spans="1:14" s="17" customFormat="1" ht="20.399999999999999">
      <c r="A1" s="15" t="s">
        <v>4</v>
      </c>
      <c r="B1" s="15" t="s">
        <v>5</v>
      </c>
      <c r="C1" s="16"/>
      <c r="D1" s="15"/>
      <c r="E1" s="5" t="s">
        <v>11</v>
      </c>
      <c r="F1" s="6" t="s">
        <v>12</v>
      </c>
      <c r="G1" s="6" t="s">
        <v>6</v>
      </c>
      <c r="H1" s="7" t="s">
        <v>7</v>
      </c>
      <c r="I1" s="8" t="s">
        <v>8</v>
      </c>
      <c r="J1" s="9" t="s">
        <v>46</v>
      </c>
      <c r="L1" s="16"/>
    </row>
    <row r="2" spans="1:14" s="17" customFormat="1">
      <c r="A2" s="15"/>
      <c r="B2" s="15"/>
      <c r="C2" s="16"/>
      <c r="D2" s="15"/>
      <c r="E2" s="5" t="s">
        <v>17</v>
      </c>
      <c r="F2" s="62" t="s">
        <v>57</v>
      </c>
      <c r="G2" s="6"/>
      <c r="H2" s="7"/>
      <c r="I2" s="8"/>
      <c r="J2" s="9"/>
      <c r="L2" s="16"/>
    </row>
    <row r="3" spans="1:14">
      <c r="A3" s="18" t="s">
        <v>20</v>
      </c>
      <c r="E3" s="20" t="str">
        <f>IF(B3="",A3&amp;".",A3&amp;"."&amp;B3&amp;".")</f>
        <v>A.1.</v>
      </c>
      <c r="F3" s="61" t="s">
        <v>65</v>
      </c>
    </row>
    <row r="4" spans="1:14" ht="166.8" customHeight="1">
      <c r="A4" s="1" t="s">
        <v>17</v>
      </c>
      <c r="B4" s="1">
        <v>1</v>
      </c>
      <c r="C4" s="25" t="s">
        <v>18</v>
      </c>
      <c r="E4" s="20" t="str">
        <f>IF(B4="",A4&amp;".",A4&amp;"."&amp;B4&amp;"."&amp;C4&amp;".")</f>
        <v>A.1.1.</v>
      </c>
      <c r="F4" s="61" t="s">
        <v>85</v>
      </c>
      <c r="G4" s="21" t="s">
        <v>14</v>
      </c>
      <c r="H4" s="26">
        <v>1</v>
      </c>
      <c r="I4" s="26"/>
      <c r="J4" s="26">
        <f t="shared" ref="J4:J6" si="0">H4*I4</f>
        <v>0</v>
      </c>
      <c r="M4" s="27"/>
    </row>
    <row r="5" spans="1:14" ht="71.400000000000006">
      <c r="A5" s="1" t="s">
        <v>17</v>
      </c>
      <c r="B5" s="1">
        <v>1</v>
      </c>
      <c r="C5" s="25" t="s">
        <v>22</v>
      </c>
      <c r="E5" s="20" t="str">
        <f t="shared" ref="E5:E6" si="1">IF(B5="",A5&amp;".",A5&amp;"."&amp;B5&amp;"."&amp;C5&amp;".")</f>
        <v>A.1.2.</v>
      </c>
      <c r="F5" s="63" t="s">
        <v>36</v>
      </c>
      <c r="G5" s="28" t="s">
        <v>1</v>
      </c>
      <c r="H5" s="26">
        <v>2000</v>
      </c>
      <c r="I5" s="26"/>
      <c r="J5" s="26">
        <f t="shared" si="0"/>
        <v>0</v>
      </c>
      <c r="M5" s="27"/>
    </row>
    <row r="6" spans="1:14" ht="112.2">
      <c r="A6" s="1" t="s">
        <v>17</v>
      </c>
      <c r="B6" s="1">
        <v>1</v>
      </c>
      <c r="C6" s="25" t="s">
        <v>24</v>
      </c>
      <c r="E6" s="20" t="str">
        <f t="shared" si="1"/>
        <v>A.1.3.</v>
      </c>
      <c r="F6" s="63" t="s">
        <v>86</v>
      </c>
      <c r="G6" s="28" t="s">
        <v>3</v>
      </c>
      <c r="H6" s="26">
        <v>25</v>
      </c>
      <c r="I6" s="26"/>
      <c r="J6" s="26">
        <f t="shared" si="0"/>
        <v>0</v>
      </c>
      <c r="M6" s="27"/>
    </row>
    <row r="7" spans="1:14" ht="61.2">
      <c r="A7" s="1" t="s">
        <v>17</v>
      </c>
      <c r="B7" s="1">
        <v>1</v>
      </c>
      <c r="C7" s="25" t="s">
        <v>19</v>
      </c>
      <c r="E7" s="57" t="str">
        <f t="shared" ref="E7" si="2">IF(B7="",A7&amp;".",A7&amp;"."&amp;B7&amp;"."&amp;C7&amp;".")</f>
        <v>A.1.4.</v>
      </c>
      <c r="F7" s="64" t="s">
        <v>35</v>
      </c>
      <c r="G7" s="28" t="s">
        <v>34</v>
      </c>
      <c r="H7" s="26">
        <v>1</v>
      </c>
      <c r="I7" s="26"/>
      <c r="J7" s="26">
        <f>H7*I7</f>
        <v>0</v>
      </c>
      <c r="M7" s="27"/>
    </row>
    <row r="8" spans="1:14" s="35" customFormat="1" ht="51">
      <c r="A8" s="1" t="s">
        <v>17</v>
      </c>
      <c r="B8" s="1">
        <v>1</v>
      </c>
      <c r="C8" s="25" t="s">
        <v>16</v>
      </c>
      <c r="D8" s="18"/>
      <c r="E8" s="20" t="str">
        <f t="shared" ref="E8:E9" si="3">IF(B8="",A8&amp;".",A8&amp;"."&amp;B8&amp;"."&amp;C8&amp;".")</f>
        <v>A.1.5.</v>
      </c>
      <c r="F8" s="65" t="s">
        <v>37</v>
      </c>
      <c r="G8" s="10" t="s">
        <v>9</v>
      </c>
      <c r="H8" s="34">
        <v>50</v>
      </c>
      <c r="I8" s="34"/>
      <c r="J8" s="26">
        <f>H8*I8</f>
        <v>0</v>
      </c>
      <c r="L8" s="36"/>
      <c r="N8" s="37"/>
    </row>
    <row r="9" spans="1:14" s="35" customFormat="1" ht="51">
      <c r="A9" s="1" t="s">
        <v>17</v>
      </c>
      <c r="B9" s="1">
        <v>1</v>
      </c>
      <c r="C9" s="25" t="s">
        <v>28</v>
      </c>
      <c r="D9" s="18"/>
      <c r="E9" s="20" t="str">
        <f t="shared" si="3"/>
        <v>A.1.6.</v>
      </c>
      <c r="F9" s="65" t="s">
        <v>101</v>
      </c>
      <c r="G9" s="10" t="s">
        <v>1</v>
      </c>
      <c r="H9" s="34">
        <f>20*6*0.2</f>
        <v>24</v>
      </c>
      <c r="I9" s="34"/>
      <c r="J9" s="26">
        <f>H9*I9</f>
        <v>0</v>
      </c>
      <c r="L9" s="36"/>
      <c r="N9" s="37"/>
    </row>
    <row r="10" spans="1:14" s="4" customFormat="1" ht="17.399999999999999" customHeight="1">
      <c r="E10" s="104" t="s">
        <v>71</v>
      </c>
      <c r="F10" s="104"/>
      <c r="G10" s="104"/>
      <c r="H10" s="104"/>
      <c r="I10" s="11"/>
      <c r="J10" s="12">
        <f>SUM(J4:J9)</f>
        <v>0</v>
      </c>
    </row>
    <row r="11" spans="1:14">
      <c r="E11" s="20"/>
      <c r="F11" s="61"/>
    </row>
    <row r="12" spans="1:14">
      <c r="A12" s="18" t="s">
        <v>63</v>
      </c>
      <c r="E12" s="20" t="str">
        <f>IF(B12="",A12&amp;".",A12&amp;"."&amp;B12&amp;".")</f>
        <v>A.2.</v>
      </c>
      <c r="F12" s="61" t="s">
        <v>62</v>
      </c>
    </row>
    <row r="13" spans="1:14" s="35" customFormat="1" ht="71.400000000000006">
      <c r="A13" s="1" t="s">
        <v>17</v>
      </c>
      <c r="B13" s="38">
        <v>2</v>
      </c>
      <c r="C13" s="39" t="s">
        <v>18</v>
      </c>
      <c r="D13" s="40"/>
      <c r="E13" s="57" t="str">
        <f t="shared" ref="E13" si="4">IF(B13="",A13&amp;".",A13&amp;"."&amp;B13&amp;"."&amp;C13&amp;".")</f>
        <v>A.2.1.</v>
      </c>
      <c r="F13" s="3" t="s">
        <v>106</v>
      </c>
      <c r="G13" s="41" t="s">
        <v>2</v>
      </c>
      <c r="H13" s="34">
        <v>950</v>
      </c>
      <c r="I13" s="34"/>
      <c r="J13" s="26">
        <f t="shared" ref="J13" si="5">H13*I13</f>
        <v>0</v>
      </c>
      <c r="L13" s="36"/>
    </row>
    <row r="14" spans="1:14" s="35" customFormat="1" ht="102">
      <c r="A14" s="1" t="s">
        <v>17</v>
      </c>
      <c r="B14" s="38">
        <v>2</v>
      </c>
      <c r="C14" s="39" t="s">
        <v>22</v>
      </c>
      <c r="D14" s="40"/>
      <c r="E14" s="20" t="str">
        <f t="shared" ref="E14:E17" si="6">IF(B14="",A14&amp;".",A14&amp;"."&amp;B14&amp;"."&amp;C14&amp;".")</f>
        <v>A.2.2.</v>
      </c>
      <c r="F14" s="61" t="s">
        <v>49</v>
      </c>
      <c r="G14" s="41" t="s">
        <v>2</v>
      </c>
      <c r="H14" s="34">
        <v>2950</v>
      </c>
      <c r="I14" s="34"/>
      <c r="J14" s="26">
        <f>H14*I14</f>
        <v>0</v>
      </c>
      <c r="L14" s="36"/>
    </row>
    <row r="15" spans="1:14" s="35" customFormat="1" ht="81.599999999999994">
      <c r="A15" s="1" t="s">
        <v>17</v>
      </c>
      <c r="B15" s="38">
        <v>2</v>
      </c>
      <c r="C15" s="39" t="s">
        <v>24</v>
      </c>
      <c r="D15" s="40"/>
      <c r="E15" s="20" t="str">
        <f t="shared" si="6"/>
        <v>A.2.3.</v>
      </c>
      <c r="F15" s="64" t="s">
        <v>47</v>
      </c>
      <c r="G15" s="41" t="s">
        <v>1</v>
      </c>
      <c r="H15" s="34">
        <v>2100</v>
      </c>
      <c r="I15" s="34"/>
      <c r="J15" s="26">
        <f t="shared" ref="J15" si="7">H15*I15</f>
        <v>0</v>
      </c>
      <c r="L15" s="36"/>
    </row>
    <row r="16" spans="1:14" s="45" customFormat="1" ht="71.400000000000006">
      <c r="A16" s="1" t="s">
        <v>17</v>
      </c>
      <c r="B16" s="38">
        <v>2</v>
      </c>
      <c r="C16" s="39" t="s">
        <v>19</v>
      </c>
      <c r="D16" s="44"/>
      <c r="E16" s="20" t="str">
        <f t="shared" si="6"/>
        <v>A.2.4.</v>
      </c>
      <c r="F16" s="2" t="s">
        <v>50</v>
      </c>
      <c r="G16" s="28" t="s">
        <v>2</v>
      </c>
      <c r="H16" s="26">
        <v>5000</v>
      </c>
      <c r="I16" s="26"/>
      <c r="J16" s="26">
        <f t="shared" ref="J16:J22" si="8">H16*I16</f>
        <v>0</v>
      </c>
      <c r="L16" s="46"/>
    </row>
    <row r="17" spans="1:14" s="76" customFormat="1" ht="71.400000000000006">
      <c r="A17" s="1" t="s">
        <v>17</v>
      </c>
      <c r="B17" s="38">
        <v>2</v>
      </c>
      <c r="C17" s="39" t="s">
        <v>16</v>
      </c>
      <c r="D17" s="69"/>
      <c r="E17" s="70" t="str">
        <f t="shared" si="6"/>
        <v>A.2.5.</v>
      </c>
      <c r="F17" s="71" t="s">
        <v>102</v>
      </c>
      <c r="G17" s="72" t="s">
        <v>2</v>
      </c>
      <c r="H17" s="32">
        <v>400</v>
      </c>
      <c r="I17" s="32"/>
      <c r="J17" s="73">
        <f t="shared" si="8"/>
        <v>0</v>
      </c>
      <c r="K17" s="74"/>
      <c r="L17" s="74"/>
      <c r="M17" s="74"/>
      <c r="N17" s="75"/>
    </row>
    <row r="18" spans="1:14" s="45" customFormat="1" ht="61.2">
      <c r="A18" s="1" t="s">
        <v>17</v>
      </c>
      <c r="B18" s="38">
        <v>2</v>
      </c>
      <c r="C18" s="39" t="s">
        <v>28</v>
      </c>
      <c r="D18" s="44"/>
      <c r="E18" s="20" t="str">
        <f t="shared" ref="E18" si="9">IF(B18="",A18&amp;".",A18&amp;"."&amp;B18&amp;"."&amp;C18&amp;".")</f>
        <v>A.2.6.</v>
      </c>
      <c r="F18" s="2" t="s">
        <v>52</v>
      </c>
      <c r="G18" s="28" t="s">
        <v>2</v>
      </c>
      <c r="H18" s="26">
        <f>750*0.3</f>
        <v>225</v>
      </c>
      <c r="I18" s="26"/>
      <c r="J18" s="26">
        <f t="shared" si="8"/>
        <v>0</v>
      </c>
      <c r="L18" s="46"/>
    </row>
    <row r="19" spans="1:14" s="45" customFormat="1" ht="81.599999999999994">
      <c r="A19" s="1" t="s">
        <v>17</v>
      </c>
      <c r="B19" s="38">
        <v>2</v>
      </c>
      <c r="C19" s="39" t="s">
        <v>29</v>
      </c>
      <c r="D19" s="44"/>
      <c r="E19" s="20" t="str">
        <f t="shared" ref="E19" si="10">IF(B19="",A19&amp;".",A19&amp;"."&amp;B19&amp;"."&amp;C19&amp;".")</f>
        <v>A.2.7.</v>
      </c>
      <c r="F19" s="2" t="s">
        <v>15</v>
      </c>
      <c r="G19" s="28" t="s">
        <v>1</v>
      </c>
      <c r="H19" s="26">
        <v>2500</v>
      </c>
      <c r="I19" s="26"/>
      <c r="J19" s="26">
        <f t="shared" si="8"/>
        <v>0</v>
      </c>
      <c r="L19" s="46"/>
    </row>
    <row r="20" spans="1:14" s="45" customFormat="1" ht="81.599999999999994">
      <c r="A20" s="1" t="s">
        <v>17</v>
      </c>
      <c r="B20" s="42">
        <v>2</v>
      </c>
      <c r="C20" s="39" t="s">
        <v>30</v>
      </c>
      <c r="D20" s="44"/>
      <c r="E20" s="20" t="str">
        <f t="shared" ref="E20:E22" si="11">IF(B20="",A20&amp;".",A20&amp;"."&amp;B20&amp;"."&amp;C20&amp;".")</f>
        <v>A.2.8.</v>
      </c>
      <c r="F20" s="2" t="s">
        <v>40</v>
      </c>
      <c r="G20" s="28" t="s">
        <v>1</v>
      </c>
      <c r="H20" s="26">
        <v>900</v>
      </c>
      <c r="I20" s="26"/>
      <c r="J20" s="26">
        <f t="shared" si="8"/>
        <v>0</v>
      </c>
      <c r="L20" s="46"/>
    </row>
    <row r="21" spans="1:14" s="49" customFormat="1" ht="51">
      <c r="A21" s="1" t="s">
        <v>17</v>
      </c>
      <c r="B21" s="1">
        <v>2</v>
      </c>
      <c r="C21" s="39" t="s">
        <v>25</v>
      </c>
      <c r="D21" s="30"/>
      <c r="E21" s="20" t="str">
        <f>IF(B21="",A21&amp;".",A21&amp;"."&amp;B21&amp;"."&amp;C21&amp;".")</f>
        <v>A.2.9.</v>
      </c>
      <c r="F21" s="2" t="s">
        <v>31</v>
      </c>
      <c r="G21" s="31" t="s">
        <v>2</v>
      </c>
      <c r="H21" s="32">
        <v>300</v>
      </c>
      <c r="I21" s="32"/>
      <c r="J21" s="26">
        <f>H21*I21</f>
        <v>0</v>
      </c>
      <c r="K21" s="51"/>
      <c r="L21" s="52"/>
      <c r="M21" s="53"/>
      <c r="N21" s="48"/>
    </row>
    <row r="22" spans="1:14" s="45" customFormat="1" ht="71.400000000000006">
      <c r="A22" s="1" t="s">
        <v>17</v>
      </c>
      <c r="B22" s="42">
        <v>2</v>
      </c>
      <c r="C22" s="39" t="s">
        <v>26</v>
      </c>
      <c r="D22" s="44"/>
      <c r="E22" s="20" t="str">
        <f t="shared" si="11"/>
        <v>A.2.10.</v>
      </c>
      <c r="F22" s="3" t="s">
        <v>93</v>
      </c>
      <c r="G22" s="28" t="s">
        <v>1</v>
      </c>
      <c r="H22" s="26">
        <v>10</v>
      </c>
      <c r="I22" s="26"/>
      <c r="J22" s="26">
        <f t="shared" si="8"/>
        <v>0</v>
      </c>
      <c r="L22" s="46"/>
    </row>
    <row r="23" spans="1:14" s="4" customFormat="1" ht="15" customHeight="1">
      <c r="E23" s="104" t="s">
        <v>70</v>
      </c>
      <c r="F23" s="104"/>
      <c r="G23" s="104"/>
      <c r="H23" s="104"/>
      <c r="I23" s="11"/>
      <c r="J23" s="12">
        <f>SUM(J14:J22)</f>
        <v>0</v>
      </c>
    </row>
    <row r="24" spans="1:14" s="4" customFormat="1" ht="15" customHeight="1">
      <c r="B24" s="92"/>
      <c r="C24" s="92"/>
      <c r="D24" s="92"/>
      <c r="E24" s="93"/>
      <c r="F24" s="93"/>
      <c r="G24" s="93"/>
      <c r="H24" s="93"/>
      <c r="I24" s="94"/>
      <c r="J24" s="95"/>
    </row>
    <row r="25" spans="1:14" s="45" customFormat="1">
      <c r="A25" s="1" t="s">
        <v>64</v>
      </c>
      <c r="B25" s="1"/>
      <c r="C25" s="25"/>
      <c r="D25" s="18"/>
      <c r="E25" s="20" t="str">
        <f>IF(B25="",A25&amp;".",A25&amp;"."&amp;B25&amp;".")</f>
        <v>A.3.</v>
      </c>
      <c r="F25" s="3" t="s">
        <v>66</v>
      </c>
      <c r="G25" s="21"/>
      <c r="H25" s="22"/>
      <c r="I25" s="22"/>
      <c r="J25" s="22"/>
      <c r="L25" s="46"/>
    </row>
    <row r="26" spans="1:14" s="45" customFormat="1" ht="81.599999999999994">
      <c r="A26" s="1" t="s">
        <v>17</v>
      </c>
      <c r="B26" s="1">
        <v>3</v>
      </c>
      <c r="C26" s="29">
        <v>1</v>
      </c>
      <c r="D26" s="30"/>
      <c r="E26" s="20" t="str">
        <f t="shared" ref="E26:E30" si="12">IF(B26="",A26&amp;".",A26&amp;"."&amp;B26&amp;"."&amp;C26&amp;".")</f>
        <v>A.3.1.</v>
      </c>
      <c r="F26" s="2" t="s">
        <v>59</v>
      </c>
      <c r="G26" s="21" t="s">
        <v>2</v>
      </c>
      <c r="H26" s="26">
        <v>1000</v>
      </c>
      <c r="I26" s="26"/>
      <c r="J26" s="26">
        <f t="shared" ref="J26:J27" si="13">H26*I26</f>
        <v>0</v>
      </c>
      <c r="L26" s="46"/>
      <c r="M26" s="27"/>
    </row>
    <row r="27" spans="1:14" s="45" customFormat="1" ht="61.2">
      <c r="A27" s="1" t="s">
        <v>17</v>
      </c>
      <c r="B27" s="1">
        <v>3</v>
      </c>
      <c r="C27" s="25" t="s">
        <v>22</v>
      </c>
      <c r="D27" s="18"/>
      <c r="E27" s="20" t="str">
        <f t="shared" si="12"/>
        <v>A.3.2.</v>
      </c>
      <c r="F27" s="2" t="s">
        <v>96</v>
      </c>
      <c r="G27" s="28" t="s">
        <v>2</v>
      </c>
      <c r="H27" s="22">
        <v>103</v>
      </c>
      <c r="I27" s="26"/>
      <c r="J27" s="26">
        <f t="shared" si="13"/>
        <v>0</v>
      </c>
      <c r="L27" s="46"/>
      <c r="M27" s="27"/>
    </row>
    <row r="28" spans="1:14" s="45" customFormat="1" ht="51">
      <c r="A28" s="1" t="s">
        <v>17</v>
      </c>
      <c r="B28" s="1">
        <v>3</v>
      </c>
      <c r="C28" s="29">
        <v>3</v>
      </c>
      <c r="D28" s="18"/>
      <c r="E28" s="20" t="str">
        <f t="shared" si="12"/>
        <v>A.3.3.</v>
      </c>
      <c r="F28" s="3" t="s">
        <v>60</v>
      </c>
      <c r="G28" s="21"/>
      <c r="H28" s="26"/>
      <c r="I28" s="26"/>
      <c r="J28" s="26"/>
      <c r="L28" s="46"/>
      <c r="M28" s="27"/>
    </row>
    <row r="29" spans="1:14" s="45" customFormat="1">
      <c r="A29" s="1" t="s">
        <v>17</v>
      </c>
      <c r="B29" s="1">
        <v>3</v>
      </c>
      <c r="C29" s="25" t="s">
        <v>19</v>
      </c>
      <c r="D29" s="18"/>
      <c r="E29" s="20" t="str">
        <f t="shared" si="12"/>
        <v>A.3.4.</v>
      </c>
      <c r="F29" s="2" t="s">
        <v>13</v>
      </c>
      <c r="G29" s="21" t="s">
        <v>10</v>
      </c>
      <c r="H29" s="22">
        <v>55000</v>
      </c>
      <c r="I29" s="26"/>
      <c r="J29" s="26">
        <f t="shared" ref="J29" si="14">H29*I29</f>
        <v>0</v>
      </c>
      <c r="L29" s="46"/>
      <c r="M29" s="27"/>
    </row>
    <row r="30" spans="1:14" s="45" customFormat="1" ht="71.400000000000006">
      <c r="A30" s="1" t="s">
        <v>17</v>
      </c>
      <c r="B30" s="1">
        <v>3</v>
      </c>
      <c r="C30" s="29">
        <v>5</v>
      </c>
      <c r="D30" s="18"/>
      <c r="E30" s="20" t="str">
        <f t="shared" si="12"/>
        <v>A.3.5.</v>
      </c>
      <c r="F30" s="3" t="s">
        <v>33</v>
      </c>
      <c r="G30" s="21" t="s">
        <v>3</v>
      </c>
      <c r="H30" s="26">
        <v>33</v>
      </c>
      <c r="I30" s="26"/>
      <c r="J30" s="26">
        <f t="shared" ref="J30" si="15">H30*I30</f>
        <v>0</v>
      </c>
      <c r="L30" s="46"/>
      <c r="M30" s="27"/>
      <c r="N30" s="54"/>
    </row>
    <row r="31" spans="1:14" s="45" customFormat="1" ht="61.2">
      <c r="A31" s="1" t="s">
        <v>17</v>
      </c>
      <c r="B31" s="1">
        <v>3</v>
      </c>
      <c r="C31" s="29">
        <v>6</v>
      </c>
      <c r="D31" s="18"/>
      <c r="E31" s="20" t="str">
        <f t="shared" ref="E31" si="16">IF(B31="",A31&amp;".",A31&amp;"."&amp;B31&amp;"."&amp;C31&amp;".")</f>
        <v>A.3.6.</v>
      </c>
      <c r="F31" s="3" t="s">
        <v>97</v>
      </c>
      <c r="G31" s="21" t="s">
        <v>3</v>
      </c>
      <c r="H31" s="26">
        <v>65</v>
      </c>
      <c r="I31" s="26"/>
      <c r="J31" s="26">
        <f t="shared" ref="J31" si="17">H31*I31</f>
        <v>0</v>
      </c>
      <c r="L31" s="46"/>
      <c r="M31" s="27"/>
      <c r="N31" s="54"/>
    </row>
    <row r="32" spans="1:14" s="4" customFormat="1">
      <c r="E32" s="104" t="s">
        <v>69</v>
      </c>
      <c r="F32" s="104"/>
      <c r="G32" s="104"/>
      <c r="H32" s="104"/>
      <c r="I32" s="11"/>
      <c r="J32" s="12">
        <f>SUM(J26:J31)</f>
        <v>0</v>
      </c>
    </row>
    <row r="33" spans="1:13" s="4" customFormat="1">
      <c r="E33" s="13"/>
      <c r="F33" s="78"/>
      <c r="G33" s="14"/>
      <c r="H33" s="14"/>
      <c r="I33" s="14"/>
      <c r="J33" s="14"/>
    </row>
    <row r="34" spans="1:13">
      <c r="A34" s="1" t="s">
        <v>17</v>
      </c>
      <c r="B34" s="1">
        <v>4</v>
      </c>
      <c r="C34" s="25"/>
      <c r="E34" s="20" t="str">
        <f>IF(B34="",A34&amp;".",A34&amp;"."&amp;B34&amp;".")</f>
        <v>A.4.</v>
      </c>
      <c r="F34" s="3" t="s">
        <v>67</v>
      </c>
    </row>
    <row r="35" spans="1:13" ht="102">
      <c r="A35" s="1" t="s">
        <v>17</v>
      </c>
      <c r="B35" s="1">
        <v>4</v>
      </c>
      <c r="C35" s="29">
        <v>1</v>
      </c>
      <c r="E35" s="20" t="str">
        <f t="shared" ref="E35:E39" si="18">IF(B35="",A35&amp;".",A35&amp;"."&amp;B35&amp;"."&amp;C35&amp;".")</f>
        <v>A.4.1.</v>
      </c>
      <c r="F35" s="2" t="s">
        <v>43</v>
      </c>
      <c r="G35" s="28" t="s">
        <v>9</v>
      </c>
      <c r="H35" s="26">
        <v>2600</v>
      </c>
      <c r="J35" s="26">
        <f t="shared" ref="J35:J40" si="19">H35*I35</f>
        <v>0</v>
      </c>
      <c r="K35" s="60"/>
      <c r="M35" s="27"/>
    </row>
    <row r="36" spans="1:13" ht="61.2">
      <c r="A36" s="1" t="s">
        <v>17</v>
      </c>
      <c r="B36" s="1">
        <v>4</v>
      </c>
      <c r="C36" s="29">
        <v>2</v>
      </c>
      <c r="E36" s="20" t="str">
        <f t="shared" si="18"/>
        <v>A.4.2.</v>
      </c>
      <c r="F36" s="2" t="s">
        <v>44</v>
      </c>
      <c r="G36" s="28" t="s">
        <v>10</v>
      </c>
      <c r="H36" s="26">
        <v>290000</v>
      </c>
      <c r="J36" s="26">
        <f t="shared" si="19"/>
        <v>0</v>
      </c>
      <c r="M36" s="27"/>
    </row>
    <row r="37" spans="1:13" ht="132.6">
      <c r="A37" s="1" t="s">
        <v>17</v>
      </c>
      <c r="B37" s="1">
        <v>4</v>
      </c>
      <c r="C37" s="29">
        <v>3</v>
      </c>
      <c r="E37" s="20" t="str">
        <f t="shared" si="18"/>
        <v>A.4.3.</v>
      </c>
      <c r="F37" s="2" t="s">
        <v>45</v>
      </c>
      <c r="G37" s="28" t="s">
        <v>2</v>
      </c>
      <c r="H37" s="26">
        <v>2950</v>
      </c>
      <c r="J37" s="26">
        <f t="shared" si="19"/>
        <v>0</v>
      </c>
      <c r="K37" s="23">
        <f>155/2.5</f>
        <v>62</v>
      </c>
      <c r="M37" s="27"/>
    </row>
    <row r="38" spans="1:13" ht="91.8">
      <c r="A38" s="1" t="s">
        <v>17</v>
      </c>
      <c r="B38" s="1">
        <v>4</v>
      </c>
      <c r="C38" s="29">
        <v>4</v>
      </c>
      <c r="E38" s="20" t="str">
        <f t="shared" si="18"/>
        <v>A.4.4.</v>
      </c>
      <c r="F38" s="2" t="s">
        <v>32</v>
      </c>
      <c r="G38" s="28" t="s">
        <v>3</v>
      </c>
      <c r="H38" s="26">
        <v>103</v>
      </c>
      <c r="J38" s="26">
        <f t="shared" si="19"/>
        <v>0</v>
      </c>
      <c r="M38" s="27"/>
    </row>
    <row r="39" spans="1:13" ht="40.799999999999997">
      <c r="A39" s="1" t="s">
        <v>17</v>
      </c>
      <c r="B39" s="1">
        <v>4</v>
      </c>
      <c r="C39" s="29">
        <v>5</v>
      </c>
      <c r="E39" s="20" t="str">
        <f t="shared" si="18"/>
        <v>A.4.5.</v>
      </c>
      <c r="F39" s="2" t="s">
        <v>41</v>
      </c>
      <c r="G39" s="28" t="s">
        <v>3</v>
      </c>
      <c r="H39" s="26">
        <f>103</f>
        <v>103</v>
      </c>
      <c r="J39" s="26">
        <f t="shared" si="19"/>
        <v>0</v>
      </c>
      <c r="M39" s="27"/>
    </row>
    <row r="40" spans="1:13" ht="81.599999999999994">
      <c r="A40" s="1" t="s">
        <v>17</v>
      </c>
      <c r="B40" s="1">
        <v>4</v>
      </c>
      <c r="C40" s="29">
        <v>6</v>
      </c>
      <c r="E40" s="20" t="str">
        <f t="shared" ref="E40" si="20">IF(B40="",A40&amp;".",A40&amp;"."&amp;B40&amp;"."&amp;C40&amp;".")</f>
        <v>A.4.6.</v>
      </c>
      <c r="F40" s="2" t="s">
        <v>109</v>
      </c>
      <c r="G40" s="28" t="s">
        <v>9</v>
      </c>
      <c r="H40" s="26">
        <f>33*32</f>
        <v>1056</v>
      </c>
      <c r="J40" s="26">
        <f t="shared" si="19"/>
        <v>0</v>
      </c>
      <c r="M40" s="27"/>
    </row>
    <row r="41" spans="1:13" ht="61.2">
      <c r="A41" s="1" t="s">
        <v>17</v>
      </c>
      <c r="B41" s="1">
        <v>4</v>
      </c>
      <c r="C41" s="29">
        <v>7</v>
      </c>
      <c r="E41" s="20" t="str">
        <f t="shared" ref="E41" si="21">IF(B41="",A41&amp;".",A41&amp;"."&amp;B41&amp;"."&amp;C41&amp;".")</f>
        <v>A.4.7.</v>
      </c>
      <c r="F41" s="2" t="s">
        <v>103</v>
      </c>
      <c r="G41" s="28" t="s">
        <v>3</v>
      </c>
      <c r="H41" s="26">
        <v>12</v>
      </c>
      <c r="J41" s="26">
        <f t="shared" ref="J41" si="22">H41*I41</f>
        <v>0</v>
      </c>
      <c r="M41" s="27"/>
    </row>
    <row r="42" spans="1:13" s="4" customFormat="1" ht="10.199999999999999" customHeight="1">
      <c r="E42" s="58" t="s">
        <v>68</v>
      </c>
      <c r="F42" s="58"/>
      <c r="G42" s="58"/>
      <c r="H42" s="58"/>
      <c r="I42" s="11"/>
      <c r="J42" s="12">
        <f>SUM(J35:J41)</f>
        <v>0</v>
      </c>
    </row>
    <row r="43" spans="1:13" s="92" customFormat="1" ht="10.8" customHeight="1">
      <c r="E43" s="97"/>
      <c r="F43" s="97"/>
      <c r="G43" s="97"/>
      <c r="H43" s="97"/>
      <c r="I43" s="94"/>
      <c r="J43" s="95"/>
    </row>
    <row r="44" spans="1:13">
      <c r="A44" s="18" t="s">
        <v>72</v>
      </c>
      <c r="E44" s="20" t="str">
        <f>IF(B44="",A44&amp;".",A44&amp;"."&amp;B44&amp;".")</f>
        <v>A.5.</v>
      </c>
      <c r="F44" s="98" t="s">
        <v>81</v>
      </c>
    </row>
    <row r="45" spans="1:13" ht="112.2">
      <c r="A45" s="1" t="s">
        <v>17</v>
      </c>
      <c r="B45" s="1">
        <v>5</v>
      </c>
      <c r="C45" s="25" t="s">
        <v>18</v>
      </c>
      <c r="E45" s="20" t="str">
        <f t="shared" ref="E45:E46" si="23">IF(B45="",A45&amp;".",A45&amp;"."&amp;B45&amp;"."&amp;C45&amp;".")</f>
        <v>A.5.1.</v>
      </c>
      <c r="F45" s="61" t="s">
        <v>56</v>
      </c>
      <c r="G45" s="28" t="s">
        <v>14</v>
      </c>
      <c r="H45" s="34">
        <v>1</v>
      </c>
      <c r="I45" s="26"/>
      <c r="J45" s="26">
        <f>H45*I45</f>
        <v>0</v>
      </c>
      <c r="M45" s="27"/>
    </row>
    <row r="46" spans="1:13" ht="51">
      <c r="A46" s="1" t="s">
        <v>17</v>
      </c>
      <c r="B46" s="1">
        <v>5</v>
      </c>
      <c r="C46" s="25" t="s">
        <v>22</v>
      </c>
      <c r="E46" s="20" t="str">
        <f t="shared" si="23"/>
        <v>A.5.2.</v>
      </c>
      <c r="F46" s="61" t="s">
        <v>55</v>
      </c>
      <c r="G46" s="28" t="s">
        <v>14</v>
      </c>
      <c r="H46" s="34">
        <v>1</v>
      </c>
      <c r="I46" s="26"/>
      <c r="J46" s="26">
        <f>H46*I46</f>
        <v>0</v>
      </c>
      <c r="M46" s="27"/>
    </row>
    <row r="47" spans="1:13" s="4" customFormat="1">
      <c r="E47" s="58" t="s">
        <v>77</v>
      </c>
      <c r="F47" s="58"/>
      <c r="G47" s="58"/>
      <c r="H47" s="58"/>
      <c r="I47" s="11"/>
      <c r="J47" s="12">
        <f>SUM(J45:J46)</f>
        <v>0</v>
      </c>
    </row>
    <row r="48" spans="1:13" s="45" customFormat="1">
      <c r="A48" s="44"/>
      <c r="B48" s="44"/>
      <c r="C48" s="79"/>
      <c r="D48" s="44"/>
      <c r="E48" s="57"/>
      <c r="F48" s="3"/>
      <c r="G48" s="28"/>
      <c r="H48" s="26"/>
      <c r="I48" s="26"/>
      <c r="J48" s="26"/>
      <c r="L48" s="46"/>
    </row>
    <row r="49" spans="1:14" s="91" customFormat="1">
      <c r="A49" s="85" t="s">
        <v>73</v>
      </c>
      <c r="B49" s="85"/>
      <c r="C49" s="86"/>
      <c r="D49" s="85"/>
      <c r="E49" s="67" t="str">
        <f>IF(B49="",A49&amp;".",A49&amp;"."&amp;B49&amp;".")</f>
        <v>A.6.</v>
      </c>
      <c r="F49" s="99" t="s">
        <v>82</v>
      </c>
      <c r="G49" s="88"/>
      <c r="H49" s="87"/>
      <c r="I49" s="89"/>
      <c r="J49" s="90"/>
      <c r="L49" s="86"/>
    </row>
    <row r="50" spans="1:14" s="45" customFormat="1" ht="61.2">
      <c r="A50" s="42" t="s">
        <v>17</v>
      </c>
      <c r="B50" s="42">
        <v>6</v>
      </c>
      <c r="C50" s="43" t="s">
        <v>18</v>
      </c>
      <c r="D50" s="44"/>
      <c r="E50" s="57" t="str">
        <f t="shared" ref="E50:E56" si="24">IF(B50="",A50&amp;".",A50&amp;"."&amp;B50&amp;"."&amp;C50&amp;".")</f>
        <v>A.6.1.</v>
      </c>
      <c r="F50" s="2" t="s">
        <v>100</v>
      </c>
      <c r="G50" s="28" t="s">
        <v>9</v>
      </c>
      <c r="H50" s="26">
        <v>26</v>
      </c>
      <c r="I50" s="26"/>
      <c r="J50" s="26">
        <f t="shared" ref="J50:J56" si="25">H50*I50</f>
        <v>0</v>
      </c>
      <c r="L50" s="46"/>
      <c r="N50" s="50"/>
    </row>
    <row r="51" spans="1:14" s="45" customFormat="1" ht="51">
      <c r="A51" s="1" t="s">
        <v>17</v>
      </c>
      <c r="B51" s="42">
        <v>6</v>
      </c>
      <c r="C51" s="43" t="s">
        <v>22</v>
      </c>
      <c r="D51" s="44"/>
      <c r="E51" s="57" t="str">
        <f t="shared" si="24"/>
        <v>A.6.2.</v>
      </c>
      <c r="F51" s="2" t="s">
        <v>91</v>
      </c>
      <c r="G51" s="28" t="s">
        <v>9</v>
      </c>
      <c r="H51" s="26">
        <v>50</v>
      </c>
      <c r="I51" s="26"/>
      <c r="J51" s="26">
        <f t="shared" si="25"/>
        <v>0</v>
      </c>
      <c r="L51" s="46"/>
      <c r="N51" s="50"/>
    </row>
    <row r="52" spans="1:14" s="45" customFormat="1" ht="91.8">
      <c r="A52" s="1" t="s">
        <v>17</v>
      </c>
      <c r="B52" s="42">
        <v>6</v>
      </c>
      <c r="C52" s="43" t="s">
        <v>24</v>
      </c>
      <c r="D52" s="44"/>
      <c r="E52" s="57" t="str">
        <f t="shared" si="24"/>
        <v>A.6.3.</v>
      </c>
      <c r="F52" s="2" t="s">
        <v>104</v>
      </c>
      <c r="G52" s="28" t="s">
        <v>9</v>
      </c>
      <c r="H52" s="26">
        <v>30</v>
      </c>
      <c r="I52" s="26"/>
      <c r="J52" s="26">
        <f t="shared" si="25"/>
        <v>0</v>
      </c>
      <c r="L52" s="46"/>
      <c r="N52" s="50"/>
    </row>
    <row r="53" spans="1:14" s="45" customFormat="1" ht="102">
      <c r="A53" s="1" t="s">
        <v>17</v>
      </c>
      <c r="B53" s="42">
        <v>6</v>
      </c>
      <c r="C53" s="43" t="s">
        <v>19</v>
      </c>
      <c r="D53" s="44"/>
      <c r="E53" s="57" t="str">
        <f t="shared" si="24"/>
        <v>A.6.4.</v>
      </c>
      <c r="F53" s="2" t="s">
        <v>92</v>
      </c>
      <c r="G53" s="28" t="s">
        <v>3</v>
      </c>
      <c r="H53" s="26">
        <v>3</v>
      </c>
      <c r="I53" s="26"/>
      <c r="J53" s="26">
        <f t="shared" si="25"/>
        <v>0</v>
      </c>
      <c r="L53" s="46"/>
    </row>
    <row r="54" spans="1:14" s="45" customFormat="1" ht="51">
      <c r="A54" s="1" t="s">
        <v>17</v>
      </c>
      <c r="B54" s="42">
        <v>6</v>
      </c>
      <c r="C54" s="43" t="s">
        <v>16</v>
      </c>
      <c r="D54" s="44"/>
      <c r="E54" s="57" t="str">
        <f t="shared" ref="E54" si="26">IF(B54="",A54&amp;".",A54&amp;"."&amp;B54&amp;"."&amp;C54&amp;".")</f>
        <v>A.6.5.</v>
      </c>
      <c r="F54" s="2" t="s">
        <v>54</v>
      </c>
      <c r="G54" s="28" t="s">
        <v>3</v>
      </c>
      <c r="H54" s="26">
        <v>6</v>
      </c>
      <c r="I54" s="26"/>
      <c r="J54" s="26">
        <f t="shared" ref="J54" si="27">H54*I54</f>
        <v>0</v>
      </c>
      <c r="L54" s="46"/>
    </row>
    <row r="55" spans="1:14" s="45" customFormat="1" ht="71.400000000000006">
      <c r="A55" s="1" t="s">
        <v>17</v>
      </c>
      <c r="B55" s="42">
        <v>6</v>
      </c>
      <c r="C55" s="43" t="s">
        <v>28</v>
      </c>
      <c r="D55" s="44"/>
      <c r="E55" s="57" t="str">
        <f t="shared" si="24"/>
        <v>A.6.6.</v>
      </c>
      <c r="F55" s="2" t="s">
        <v>42</v>
      </c>
      <c r="G55" s="28" t="s">
        <v>3</v>
      </c>
      <c r="H55" s="26">
        <v>4</v>
      </c>
      <c r="I55" s="26"/>
      <c r="J55" s="26">
        <f t="shared" si="25"/>
        <v>0</v>
      </c>
      <c r="L55" s="46"/>
    </row>
    <row r="56" spans="1:14" s="45" customFormat="1" ht="81.599999999999994">
      <c r="A56" s="1" t="s">
        <v>17</v>
      </c>
      <c r="B56" s="42">
        <v>6</v>
      </c>
      <c r="C56" s="43" t="s">
        <v>29</v>
      </c>
      <c r="D56" s="44"/>
      <c r="E56" s="57" t="str">
        <f t="shared" si="24"/>
        <v>A.6.7.</v>
      </c>
      <c r="F56" s="2" t="s">
        <v>105</v>
      </c>
      <c r="G56" s="28" t="s">
        <v>3</v>
      </c>
      <c r="H56" s="26">
        <v>1</v>
      </c>
      <c r="I56" s="26"/>
      <c r="J56" s="26">
        <f t="shared" si="25"/>
        <v>0</v>
      </c>
      <c r="L56" s="46"/>
    </row>
    <row r="57" spans="1:14" s="45" customFormat="1">
      <c r="A57" s="102"/>
      <c r="B57" s="100"/>
      <c r="C57" s="101"/>
      <c r="D57" s="44"/>
      <c r="E57" s="57"/>
      <c r="F57" s="2"/>
      <c r="G57" s="28"/>
      <c r="H57" s="26"/>
      <c r="I57" s="26"/>
      <c r="J57" s="26"/>
      <c r="L57" s="46"/>
    </row>
    <row r="58" spans="1:14" s="80" customFormat="1">
      <c r="E58" s="58" t="s">
        <v>78</v>
      </c>
      <c r="F58" s="58"/>
      <c r="G58" s="58"/>
      <c r="H58" s="58"/>
      <c r="I58" s="58"/>
      <c r="J58" s="12">
        <f>SUM(J50:J56)</f>
        <v>0</v>
      </c>
    </row>
    <row r="59" spans="1:14" s="45" customFormat="1" ht="12.6" customHeight="1">
      <c r="A59" s="1"/>
      <c r="B59" s="1"/>
      <c r="C59" s="25"/>
      <c r="D59" s="18"/>
      <c r="E59" s="20"/>
      <c r="F59" s="20"/>
      <c r="G59" s="21"/>
      <c r="H59" s="22"/>
      <c r="I59" s="26"/>
      <c r="J59" s="26"/>
      <c r="L59" s="46"/>
      <c r="M59" s="27"/>
    </row>
    <row r="60" spans="1:14" s="17" customFormat="1">
      <c r="A60" s="15"/>
      <c r="B60" s="15"/>
      <c r="C60" s="16"/>
      <c r="D60" s="15"/>
      <c r="E60" s="5" t="s">
        <v>21</v>
      </c>
      <c r="F60" s="62" t="s">
        <v>74</v>
      </c>
      <c r="G60" s="6"/>
      <c r="H60" s="7"/>
      <c r="I60" s="8"/>
      <c r="J60" s="9"/>
      <c r="L60" s="16"/>
    </row>
    <row r="61" spans="1:14">
      <c r="A61" s="18" t="s">
        <v>23</v>
      </c>
      <c r="E61" s="20" t="str">
        <f>IF(B61="",A61&amp;".",A61&amp;"."&amp;B61&amp;".")</f>
        <v>B.1.</v>
      </c>
      <c r="F61" s="61" t="s">
        <v>98</v>
      </c>
    </row>
    <row r="62" spans="1:14" ht="166.8" customHeight="1">
      <c r="A62" s="1" t="s">
        <v>21</v>
      </c>
      <c r="B62" s="1">
        <v>1</v>
      </c>
      <c r="C62" s="25" t="s">
        <v>18</v>
      </c>
      <c r="E62" s="20" t="str">
        <f>IF(B62="",A62&amp;".",A62&amp;"."&amp;B62&amp;"."&amp;C62&amp;".")</f>
        <v>B.1.1.</v>
      </c>
      <c r="F62" s="61" t="s">
        <v>99</v>
      </c>
      <c r="G62" s="21" t="s">
        <v>14</v>
      </c>
      <c r="H62" s="26">
        <v>1</v>
      </c>
      <c r="I62" s="26"/>
      <c r="J62" s="26">
        <f t="shared" ref="J62:J64" si="28">H62*I62</f>
        <v>0</v>
      </c>
      <c r="M62" s="27"/>
    </row>
    <row r="63" spans="1:14" ht="71.400000000000006">
      <c r="A63" s="1" t="s">
        <v>21</v>
      </c>
      <c r="B63" s="1">
        <v>1</v>
      </c>
      <c r="C63" s="25" t="s">
        <v>22</v>
      </c>
      <c r="E63" s="20" t="str">
        <f t="shared" ref="E63:E67" si="29">IF(B63="",A63&amp;".",A63&amp;"."&amp;B63&amp;"."&amp;C63&amp;".")</f>
        <v>B.1.2.</v>
      </c>
      <c r="F63" s="63" t="s">
        <v>36</v>
      </c>
      <c r="G63" s="28" t="s">
        <v>1</v>
      </c>
      <c r="H63" s="26">
        <f>3000+300+715+110+600+1500</f>
        <v>6225</v>
      </c>
      <c r="I63" s="26"/>
      <c r="J63" s="26">
        <f t="shared" si="28"/>
        <v>0</v>
      </c>
      <c r="M63" s="27"/>
    </row>
    <row r="64" spans="1:14" ht="112.2">
      <c r="A64" s="1" t="s">
        <v>21</v>
      </c>
      <c r="B64" s="1">
        <v>1</v>
      </c>
      <c r="C64" s="25" t="s">
        <v>24</v>
      </c>
      <c r="E64" s="20" t="str">
        <f t="shared" si="29"/>
        <v>B.1.3.</v>
      </c>
      <c r="F64" s="63" t="s">
        <v>87</v>
      </c>
      <c r="G64" s="28" t="s">
        <v>3</v>
      </c>
      <c r="H64" s="26">
        <v>100</v>
      </c>
      <c r="I64" s="26"/>
      <c r="J64" s="26">
        <f t="shared" si="28"/>
        <v>0</v>
      </c>
      <c r="M64" s="27"/>
    </row>
    <row r="65" spans="1:14" ht="71.400000000000006">
      <c r="A65" s="1" t="s">
        <v>21</v>
      </c>
      <c r="B65" s="1">
        <v>1</v>
      </c>
      <c r="C65" s="25" t="s">
        <v>19</v>
      </c>
      <c r="E65" s="20" t="str">
        <f t="shared" ref="E65" si="30">IF(B65="",A65&amp;".",A65&amp;"."&amp;B65&amp;"."&amp;C65&amp;".")</f>
        <v>B.1.4.</v>
      </c>
      <c r="F65" s="63" t="s">
        <v>88</v>
      </c>
      <c r="G65" s="28" t="s">
        <v>1</v>
      </c>
      <c r="H65" s="26">
        <v>6225</v>
      </c>
      <c r="I65" s="26"/>
      <c r="J65" s="26">
        <f t="shared" ref="J65" si="31">H65*I65</f>
        <v>0</v>
      </c>
      <c r="M65" s="27"/>
    </row>
    <row r="66" spans="1:14" ht="61.2">
      <c r="A66" s="1" t="s">
        <v>21</v>
      </c>
      <c r="B66" s="1">
        <v>1</v>
      </c>
      <c r="C66" s="25" t="s">
        <v>16</v>
      </c>
      <c r="E66" s="57" t="str">
        <f t="shared" si="29"/>
        <v>B.1.5.</v>
      </c>
      <c r="F66" s="64" t="s">
        <v>35</v>
      </c>
      <c r="G66" s="28" t="s">
        <v>34</v>
      </c>
      <c r="H66" s="26">
        <v>1</v>
      </c>
      <c r="I66" s="26"/>
      <c r="J66" s="26">
        <f>H66*I66</f>
        <v>0</v>
      </c>
      <c r="M66" s="27"/>
    </row>
    <row r="67" spans="1:14" s="35" customFormat="1" ht="51">
      <c r="A67" s="1" t="s">
        <v>21</v>
      </c>
      <c r="B67" s="1">
        <v>1</v>
      </c>
      <c r="C67" s="25" t="s">
        <v>28</v>
      </c>
      <c r="D67" s="18"/>
      <c r="E67" s="20" t="str">
        <f t="shared" si="29"/>
        <v>B.1.6.</v>
      </c>
      <c r="F67" s="65" t="s">
        <v>37</v>
      </c>
      <c r="G67" s="10" t="s">
        <v>9</v>
      </c>
      <c r="H67" s="34">
        <v>50</v>
      </c>
      <c r="I67" s="34"/>
      <c r="J67" s="26">
        <f>H67*I67</f>
        <v>0</v>
      </c>
      <c r="L67" s="36"/>
      <c r="N67" s="37"/>
    </row>
    <row r="68" spans="1:14" s="4" customFormat="1" ht="18" customHeight="1">
      <c r="E68" s="58" t="s">
        <v>75</v>
      </c>
      <c r="F68" s="58"/>
      <c r="G68" s="58"/>
      <c r="H68" s="58"/>
      <c r="I68" s="11"/>
      <c r="J68" s="12">
        <f>SUM(J62:J67)</f>
        <v>0</v>
      </c>
    </row>
    <row r="69" spans="1:14" s="92" customFormat="1" ht="17.399999999999999" customHeight="1">
      <c r="E69" s="93"/>
      <c r="F69" s="66"/>
      <c r="G69" s="41"/>
      <c r="H69" s="34"/>
      <c r="I69" s="94"/>
      <c r="J69" s="95"/>
    </row>
    <row r="70" spans="1:14">
      <c r="A70" s="1" t="s">
        <v>21</v>
      </c>
      <c r="B70" s="1">
        <v>2</v>
      </c>
      <c r="C70" s="25" t="s">
        <v>18</v>
      </c>
      <c r="E70" s="66" t="str">
        <f>IF(B70="",A70&amp;".",A70&amp;"."&amp;B70&amp;".")</f>
        <v>B.2.</v>
      </c>
      <c r="F70" s="61" t="s">
        <v>83</v>
      </c>
    </row>
    <row r="71" spans="1:14" s="35" customFormat="1" ht="71.400000000000006">
      <c r="A71" s="1" t="s">
        <v>21</v>
      </c>
      <c r="B71" s="38">
        <v>2</v>
      </c>
      <c r="C71" s="39" t="s">
        <v>18</v>
      </c>
      <c r="D71" s="40"/>
      <c r="E71" s="57" t="str">
        <f t="shared" ref="E71:E81" si="32">IF(B71="",A71&amp;".",A71&amp;"."&amp;B71&amp;"."&amp;C71&amp;".")</f>
        <v>B.2.1.</v>
      </c>
      <c r="F71" s="3" t="s">
        <v>48</v>
      </c>
      <c r="G71" s="41" t="s">
        <v>2</v>
      </c>
      <c r="H71" s="34">
        <v>1300</v>
      </c>
      <c r="I71" s="34"/>
      <c r="J71" s="26">
        <f t="shared" ref="J71:J73" si="33">H71*I71</f>
        <v>0</v>
      </c>
      <c r="L71" s="36"/>
    </row>
    <row r="72" spans="1:14" s="45" customFormat="1" ht="71.400000000000006">
      <c r="A72" s="1" t="s">
        <v>21</v>
      </c>
      <c r="B72" s="1">
        <v>2</v>
      </c>
      <c r="C72" s="39" t="s">
        <v>22</v>
      </c>
      <c r="D72" s="44"/>
      <c r="E72" s="20" t="str">
        <f t="shared" si="32"/>
        <v>B.2.2.</v>
      </c>
      <c r="F72" s="2" t="s">
        <v>53</v>
      </c>
      <c r="G72" s="28" t="s">
        <v>2</v>
      </c>
      <c r="H72" s="26">
        <v>4000</v>
      </c>
      <c r="I72" s="26"/>
      <c r="J72" s="26">
        <f>H72*I72</f>
        <v>0</v>
      </c>
      <c r="L72" s="46"/>
    </row>
    <row r="73" spans="1:14" s="35" customFormat="1" ht="71.400000000000006">
      <c r="A73" s="1" t="s">
        <v>21</v>
      </c>
      <c r="B73" s="1">
        <v>2</v>
      </c>
      <c r="C73" s="39" t="s">
        <v>24</v>
      </c>
      <c r="D73" s="40"/>
      <c r="E73" s="20" t="str">
        <f t="shared" si="32"/>
        <v>B.2.3.</v>
      </c>
      <c r="F73" s="2" t="s">
        <v>38</v>
      </c>
      <c r="G73" s="41" t="s">
        <v>1</v>
      </c>
      <c r="H73" s="34">
        <v>2200</v>
      </c>
      <c r="I73" s="34"/>
      <c r="J73" s="26">
        <f t="shared" si="33"/>
        <v>0</v>
      </c>
      <c r="L73" s="36"/>
      <c r="N73" s="45"/>
    </row>
    <row r="74" spans="1:14" s="49" customFormat="1" ht="51">
      <c r="A74" s="1" t="s">
        <v>21</v>
      </c>
      <c r="B74" s="1">
        <v>2</v>
      </c>
      <c r="C74" s="39" t="s">
        <v>19</v>
      </c>
      <c r="D74" s="30"/>
      <c r="E74" s="20" t="str">
        <f>IF(B74="",A74&amp;".",A74&amp;"."&amp;B74&amp;"."&amp;C74&amp;".")</f>
        <v>B.2.4.</v>
      </c>
      <c r="F74" s="2" t="s">
        <v>31</v>
      </c>
      <c r="G74" s="31" t="s">
        <v>2</v>
      </c>
      <c r="H74" s="32">
        <v>3000</v>
      </c>
      <c r="I74" s="32"/>
      <c r="J74" s="26">
        <f>H74*I74</f>
        <v>0</v>
      </c>
      <c r="K74" s="51"/>
      <c r="L74" s="52"/>
      <c r="M74" s="53"/>
      <c r="N74" s="48"/>
    </row>
    <row r="75" spans="1:14" s="45" customFormat="1" ht="71.400000000000006">
      <c r="A75" s="1" t="s">
        <v>21</v>
      </c>
      <c r="B75" s="1">
        <v>2</v>
      </c>
      <c r="C75" s="39" t="s">
        <v>16</v>
      </c>
      <c r="D75" s="44"/>
      <c r="E75" s="20" t="str">
        <f t="shared" si="32"/>
        <v>B.2.5.</v>
      </c>
      <c r="F75" s="2" t="s">
        <v>51</v>
      </c>
      <c r="G75" s="28" t="s">
        <v>2</v>
      </c>
      <c r="H75" s="26">
        <v>20000</v>
      </c>
      <c r="I75" s="26"/>
      <c r="J75" s="26">
        <f t="shared" ref="J75" si="34">H75*I75</f>
        <v>0</v>
      </c>
      <c r="L75" s="46"/>
    </row>
    <row r="76" spans="1:14" s="45" customFormat="1" ht="61.2">
      <c r="A76" s="1" t="s">
        <v>21</v>
      </c>
      <c r="B76" s="1">
        <v>2</v>
      </c>
      <c r="C76" s="39" t="s">
        <v>28</v>
      </c>
      <c r="D76" s="44"/>
      <c r="E76" s="20" t="str">
        <f>IF(B76="",A76&amp;".",A76&amp;"."&amp;B76&amp;"."&amp;C76&amp;".")</f>
        <v>B.2.6.</v>
      </c>
      <c r="F76" s="2" t="s">
        <v>39</v>
      </c>
      <c r="G76" s="28" t="s">
        <v>2</v>
      </c>
      <c r="H76" s="26">
        <v>1200</v>
      </c>
      <c r="I76" s="26"/>
      <c r="J76" s="26">
        <f>H76*I76</f>
        <v>0</v>
      </c>
      <c r="L76" s="46"/>
    </row>
    <row r="77" spans="1:14" s="49" customFormat="1" ht="81.599999999999994">
      <c r="A77" s="1" t="s">
        <v>21</v>
      </c>
      <c r="B77" s="1">
        <v>2</v>
      </c>
      <c r="C77" s="39" t="s">
        <v>29</v>
      </c>
      <c r="D77" s="30"/>
      <c r="E77" s="20" t="str">
        <f>IF(B77="",A77&amp;".",A77&amp;"."&amp;B77&amp;"."&amp;C77&amp;".")</f>
        <v>B.2.7.</v>
      </c>
      <c r="F77" s="77" t="s">
        <v>15</v>
      </c>
      <c r="G77" s="31" t="s">
        <v>1</v>
      </c>
      <c r="H77" s="32">
        <v>3800</v>
      </c>
      <c r="I77" s="32"/>
      <c r="J77" s="26">
        <f>H77*I77</f>
        <v>0</v>
      </c>
      <c r="K77" s="33"/>
      <c r="L77" s="47"/>
      <c r="M77" s="33"/>
    </row>
    <row r="78" spans="1:14" s="45" customFormat="1" ht="81.599999999999994">
      <c r="A78" s="1" t="s">
        <v>21</v>
      </c>
      <c r="B78" s="1">
        <v>2</v>
      </c>
      <c r="C78" s="43" t="s">
        <v>30</v>
      </c>
      <c r="D78" s="44"/>
      <c r="E78" s="20" t="str">
        <f t="shared" ref="E78" si="35">IF(B78="",A78&amp;".",A78&amp;"."&amp;B78&amp;"."&amp;C78&amp;".")</f>
        <v>B.2.8.</v>
      </c>
      <c r="F78" s="2" t="s">
        <v>40</v>
      </c>
      <c r="G78" s="28" t="s">
        <v>1</v>
      </c>
      <c r="H78" s="26">
        <v>5000</v>
      </c>
      <c r="I78" s="26"/>
      <c r="J78" s="26">
        <f t="shared" ref="J78" si="36">H78*I78</f>
        <v>0</v>
      </c>
      <c r="L78" s="46"/>
    </row>
    <row r="79" spans="1:14" s="45" customFormat="1" ht="213" customHeight="1">
      <c r="A79" s="1" t="s">
        <v>21</v>
      </c>
      <c r="B79" s="1">
        <v>2</v>
      </c>
      <c r="C79" s="39" t="s">
        <v>25</v>
      </c>
      <c r="D79" s="44"/>
      <c r="E79" s="20" t="str">
        <f>IF(B79="",A79&amp;".",A79&amp;"."&amp;B79&amp;"."&amp;C79&amp;".")</f>
        <v>B.2.9.</v>
      </c>
      <c r="F79" s="68" t="s">
        <v>61</v>
      </c>
      <c r="G79" s="28" t="s">
        <v>1</v>
      </c>
      <c r="H79" s="26">
        <v>13000</v>
      </c>
      <c r="I79" s="26"/>
      <c r="J79" s="26">
        <f>H79*I79</f>
        <v>0</v>
      </c>
      <c r="L79" s="46"/>
    </row>
    <row r="80" spans="1:14" s="45" customFormat="1" ht="71.400000000000006">
      <c r="A80" s="1" t="s">
        <v>21</v>
      </c>
      <c r="B80" s="1">
        <v>2</v>
      </c>
      <c r="C80" s="43" t="s">
        <v>26</v>
      </c>
      <c r="D80" s="44"/>
      <c r="E80" s="20" t="str">
        <f t="shared" ref="E80" si="37">IF(B80="",A80&amp;".",A80&amp;"."&amp;B80&amp;"."&amp;C80&amp;".")</f>
        <v>B.2.10.</v>
      </c>
      <c r="F80" s="2" t="s">
        <v>110</v>
      </c>
      <c r="G80" s="28" t="s">
        <v>1</v>
      </c>
      <c r="H80" s="26">
        <v>4000</v>
      </c>
      <c r="I80" s="26"/>
      <c r="J80" s="26">
        <f t="shared" ref="J80" si="38">H80*I80</f>
        <v>0</v>
      </c>
      <c r="L80" s="46"/>
    </row>
    <row r="81" spans="1:15" s="45" customFormat="1" ht="81.599999999999994">
      <c r="A81" s="1" t="s">
        <v>21</v>
      </c>
      <c r="B81" s="1">
        <v>2</v>
      </c>
      <c r="C81" s="39" t="s">
        <v>26</v>
      </c>
      <c r="D81" s="44"/>
      <c r="E81" s="20" t="str">
        <f t="shared" si="32"/>
        <v>B.2.10.</v>
      </c>
      <c r="F81" s="2" t="s">
        <v>111</v>
      </c>
      <c r="G81" s="28" t="s">
        <v>2</v>
      </c>
      <c r="H81" s="26"/>
      <c r="I81" s="26"/>
      <c r="J81" s="26">
        <f>H81*I81</f>
        <v>0</v>
      </c>
      <c r="L81" s="46"/>
      <c r="O81" s="50"/>
    </row>
    <row r="82" spans="1:15" s="45" customFormat="1" ht="61.2">
      <c r="A82" s="1" t="s">
        <v>21</v>
      </c>
      <c r="B82" s="1">
        <v>2</v>
      </c>
      <c r="C82" s="39" t="s">
        <v>27</v>
      </c>
      <c r="D82" s="44"/>
      <c r="E82" s="20" t="str">
        <f t="shared" ref="E82" si="39">IF(B82="",A82&amp;".",A82&amp;"."&amp;B82&amp;"."&amp;C82&amp;".")</f>
        <v>B.2.11.</v>
      </c>
      <c r="F82" s="2" t="s">
        <v>108</v>
      </c>
      <c r="G82" s="28" t="s">
        <v>2</v>
      </c>
      <c r="H82" s="26">
        <v>4000</v>
      </c>
      <c r="I82" s="26"/>
      <c r="J82" s="26">
        <f>H82*I82</f>
        <v>0</v>
      </c>
      <c r="L82" s="46"/>
      <c r="O82" s="50"/>
    </row>
    <row r="83" spans="1:15" s="49" customFormat="1" ht="61.2">
      <c r="A83" s="1" t="s">
        <v>21</v>
      </c>
      <c r="B83" s="1">
        <v>2</v>
      </c>
      <c r="C83" s="39" t="s">
        <v>94</v>
      </c>
      <c r="D83" s="44"/>
      <c r="E83" s="20" t="str">
        <f t="shared" ref="E83:E84" si="40">IF(B83="",A83&amp;".",A83&amp;"."&amp;B83&amp;"."&amp;C83&amp;".")</f>
        <v>B.2.12.</v>
      </c>
      <c r="F83" s="2" t="s">
        <v>58</v>
      </c>
      <c r="G83" s="31" t="s">
        <v>9</v>
      </c>
      <c r="H83" s="32">
        <v>160</v>
      </c>
      <c r="I83" s="32"/>
      <c r="J83" s="26">
        <f t="shared" ref="J83:J84" si="41">H83*I83</f>
        <v>0</v>
      </c>
      <c r="K83" s="33"/>
      <c r="L83" s="47"/>
      <c r="M83" s="33"/>
      <c r="N83" s="48"/>
    </row>
    <row r="84" spans="1:15" s="45" customFormat="1" ht="61.2">
      <c r="A84" s="1" t="s">
        <v>21</v>
      </c>
      <c r="B84" s="42">
        <v>2</v>
      </c>
      <c r="C84" s="39" t="s">
        <v>107</v>
      </c>
      <c r="D84" s="44"/>
      <c r="E84" s="20" t="str">
        <f t="shared" si="40"/>
        <v>B.2.13.</v>
      </c>
      <c r="F84" s="3" t="s">
        <v>95</v>
      </c>
      <c r="G84" s="28" t="s">
        <v>1</v>
      </c>
      <c r="H84" s="26">
        <v>10</v>
      </c>
      <c r="I84" s="26"/>
      <c r="J84" s="26">
        <f t="shared" si="41"/>
        <v>0</v>
      </c>
      <c r="L84" s="46"/>
    </row>
    <row r="85" spans="1:15" s="4" customFormat="1">
      <c r="E85" s="104" t="s">
        <v>79</v>
      </c>
      <c r="F85" s="104"/>
      <c r="G85" s="104"/>
      <c r="H85" s="104"/>
      <c r="I85" s="11"/>
      <c r="J85" s="12">
        <f>SUM(J71:J83)</f>
        <v>0</v>
      </c>
    </row>
    <row r="86" spans="1:15" s="4" customFormat="1">
      <c r="E86" s="13"/>
      <c r="F86" s="78"/>
      <c r="G86" s="14"/>
      <c r="H86" s="14"/>
      <c r="I86" s="14"/>
      <c r="J86" s="14"/>
    </row>
    <row r="87" spans="1:15">
      <c r="A87" s="18" t="s">
        <v>76</v>
      </c>
      <c r="E87" s="20" t="str">
        <f>IF(B87="",A87&amp;".",A87&amp;"."&amp;B87&amp;".")</f>
        <v>B.3.</v>
      </c>
      <c r="F87" s="98" t="s">
        <v>84</v>
      </c>
    </row>
    <row r="88" spans="1:15" ht="112.2">
      <c r="A88" s="1" t="s">
        <v>21</v>
      </c>
      <c r="B88" s="1">
        <v>3</v>
      </c>
      <c r="C88" s="25" t="s">
        <v>18</v>
      </c>
      <c r="E88" s="20" t="str">
        <f t="shared" ref="E88:E89" si="42">IF(B88="",A88&amp;".",A88&amp;"."&amp;B88&amp;"."&amp;C88&amp;".")</f>
        <v>B.3.1.</v>
      </c>
      <c r="F88" s="61" t="s">
        <v>56</v>
      </c>
      <c r="G88" s="28" t="s">
        <v>14</v>
      </c>
      <c r="H88" s="34">
        <v>1</v>
      </c>
      <c r="I88" s="26"/>
      <c r="J88" s="26">
        <f>H88*I88</f>
        <v>0</v>
      </c>
      <c r="M88" s="27"/>
    </row>
    <row r="89" spans="1:15" ht="51">
      <c r="A89" s="1" t="s">
        <v>21</v>
      </c>
      <c r="B89" s="1">
        <v>3</v>
      </c>
      <c r="C89" s="25" t="s">
        <v>22</v>
      </c>
      <c r="E89" s="20" t="str">
        <f t="shared" si="42"/>
        <v>B.3.2.</v>
      </c>
      <c r="F89" s="61" t="s">
        <v>55</v>
      </c>
      <c r="G89" s="28" t="s">
        <v>14</v>
      </c>
      <c r="H89" s="34">
        <v>1</v>
      </c>
      <c r="I89" s="26"/>
      <c r="J89" s="26">
        <f>H89*I89</f>
        <v>0</v>
      </c>
      <c r="M89" s="27"/>
    </row>
    <row r="90" spans="1:15" s="4" customFormat="1">
      <c r="E90" s="104" t="s">
        <v>80</v>
      </c>
      <c r="F90" s="104"/>
      <c r="G90" s="104"/>
      <c r="H90" s="104"/>
      <c r="I90" s="11"/>
      <c r="J90" s="12">
        <f>SUM(J88:J89)</f>
        <v>0</v>
      </c>
    </row>
    <row r="91" spans="1:15" s="45" customFormat="1">
      <c r="A91" s="44"/>
      <c r="B91" s="44"/>
      <c r="C91" s="79"/>
      <c r="D91" s="44"/>
      <c r="E91" s="57"/>
      <c r="F91" s="3"/>
      <c r="G91" s="28"/>
      <c r="H91" s="26"/>
      <c r="I91" s="26"/>
      <c r="J91" s="26"/>
      <c r="L91" s="46"/>
    </row>
    <row r="92" spans="1:15" s="80" customFormat="1">
      <c r="E92" s="82"/>
      <c r="F92" s="78"/>
      <c r="G92" s="81"/>
      <c r="H92" s="81"/>
      <c r="I92" s="81"/>
      <c r="J92" s="81"/>
    </row>
    <row r="93" spans="1:15" s="45" customFormat="1">
      <c r="A93" s="42"/>
      <c r="B93" s="42"/>
      <c r="C93" s="43"/>
      <c r="D93" s="44"/>
      <c r="E93" s="55"/>
      <c r="F93" s="57" t="s">
        <v>0</v>
      </c>
      <c r="G93" s="28"/>
      <c r="H93" s="26"/>
      <c r="I93" s="26"/>
      <c r="J93" s="26"/>
      <c r="L93" s="46"/>
    </row>
    <row r="94" spans="1:15" s="45" customFormat="1">
      <c r="A94" s="42" t="s">
        <v>17</v>
      </c>
      <c r="B94" s="42">
        <v>1</v>
      </c>
      <c r="C94" s="43"/>
      <c r="D94" s="44"/>
      <c r="E94" s="57" t="str">
        <f t="shared" ref="E94:E97" si="43">IF(B94="",A94&amp;".",A94&amp;"."&amp;B94&amp;".")</f>
        <v>A.1.</v>
      </c>
      <c r="F94" s="3" t="str">
        <f>F3</f>
        <v>PRIPREMNI RADOVI GRUPE RADOVA A</v>
      </c>
      <c r="G94" s="103"/>
      <c r="H94" s="103"/>
      <c r="I94" s="103"/>
      <c r="J94" s="83">
        <f>J10</f>
        <v>0</v>
      </c>
      <c r="L94" s="46"/>
    </row>
    <row r="95" spans="1:15" s="45" customFormat="1">
      <c r="A95" s="42" t="s">
        <v>17</v>
      </c>
      <c r="B95" s="42">
        <v>2</v>
      </c>
      <c r="C95" s="43"/>
      <c r="D95" s="44"/>
      <c r="E95" s="57" t="str">
        <f t="shared" si="43"/>
        <v>A.2.</v>
      </c>
      <c r="F95" s="3" t="str">
        <f>F12</f>
        <v>ZEMLJANI RADOVI GRUPE RADOVA A</v>
      </c>
      <c r="G95" s="96"/>
      <c r="H95" s="96"/>
      <c r="I95" s="96"/>
      <c r="J95" s="83">
        <f>J23</f>
        <v>0</v>
      </c>
      <c r="L95" s="46"/>
    </row>
    <row r="96" spans="1:15" s="45" customFormat="1">
      <c r="A96" s="42" t="s">
        <v>17</v>
      </c>
      <c r="B96" s="42">
        <v>3</v>
      </c>
      <c r="C96" s="43"/>
      <c r="D96" s="44"/>
      <c r="E96" s="57" t="str">
        <f t="shared" ref="E96" si="44">IF(B96="",A96&amp;".",A96&amp;"."&amp;B96&amp;".")</f>
        <v>A.3.</v>
      </c>
      <c r="F96" s="3" t="str">
        <f>F25</f>
        <v>BETONSKI RADOVI  GRUPE RADOVA A</v>
      </c>
      <c r="G96" s="84"/>
      <c r="H96" s="84"/>
      <c r="I96" s="84"/>
      <c r="J96" s="83">
        <f>J32</f>
        <v>0</v>
      </c>
      <c r="L96" s="46"/>
    </row>
    <row r="97" spans="1:12" s="45" customFormat="1" ht="10.8" customHeight="1">
      <c r="A97" s="42" t="s">
        <v>17</v>
      </c>
      <c r="B97" s="42">
        <v>4</v>
      </c>
      <c r="C97" s="43"/>
      <c r="D97" s="44"/>
      <c r="E97" s="57" t="str">
        <f t="shared" si="43"/>
        <v>A.4.</v>
      </c>
      <c r="F97" s="3" t="str">
        <f>F34</f>
        <v>GEOTEHNIČKI RADOVI GRUPE RADOVA A</v>
      </c>
      <c r="G97" s="103"/>
      <c r="H97" s="103"/>
      <c r="I97" s="103"/>
      <c r="J97" s="83">
        <f>J42</f>
        <v>0</v>
      </c>
      <c r="L97" s="46"/>
    </row>
    <row r="98" spans="1:12" s="45" customFormat="1" ht="10.8" customHeight="1">
      <c r="A98" s="42" t="s">
        <v>17</v>
      </c>
      <c r="B98" s="42">
        <v>5</v>
      </c>
      <c r="C98" s="43"/>
      <c r="D98" s="44"/>
      <c r="E98" s="57" t="str">
        <f t="shared" ref="E98:E99" si="45">IF(B98="",A98&amp;".",A98&amp;"."&amp;B98&amp;".")</f>
        <v>A.5.</v>
      </c>
      <c r="F98" s="3" t="str">
        <f>F44</f>
        <v>GEODETSKI RADOVI GRUPE RADOVA A</v>
      </c>
      <c r="G98" s="96"/>
      <c r="H98" s="96"/>
      <c r="I98" s="96"/>
      <c r="J98" s="83">
        <f>J47</f>
        <v>0</v>
      </c>
      <c r="L98" s="46"/>
    </row>
    <row r="99" spans="1:12" s="45" customFormat="1" ht="10.8" customHeight="1">
      <c r="A99" s="42" t="s">
        <v>17</v>
      </c>
      <c r="B99" s="42">
        <v>6</v>
      </c>
      <c r="C99" s="43"/>
      <c r="D99" s="44"/>
      <c r="E99" s="57" t="str">
        <f t="shared" si="45"/>
        <v>A.6.</v>
      </c>
      <c r="F99" s="3" t="str">
        <f>F49</f>
        <v>MONITORING GRUPE RADOVA A</v>
      </c>
      <c r="G99" s="96"/>
      <c r="H99" s="96"/>
      <c r="I99" s="96"/>
      <c r="J99" s="83">
        <f>J58</f>
        <v>0</v>
      </c>
      <c r="L99" s="46"/>
    </row>
    <row r="100" spans="1:12" s="45" customFormat="1" ht="10.8" customHeight="1">
      <c r="A100" s="100"/>
      <c r="B100" s="100"/>
      <c r="C100" s="101"/>
      <c r="D100" s="44"/>
      <c r="E100" s="57"/>
      <c r="F100" s="3" t="s">
        <v>89</v>
      </c>
      <c r="G100" s="96"/>
      <c r="H100" s="96"/>
      <c r="I100" s="96"/>
      <c r="J100" s="83">
        <f xml:space="preserve"> SUM(J94:J99)</f>
        <v>0</v>
      </c>
      <c r="L100" s="46"/>
    </row>
    <row r="101" spans="1:12" s="45" customFormat="1" ht="10.8" customHeight="1">
      <c r="A101" s="100"/>
      <c r="B101" s="100"/>
      <c r="C101" s="101"/>
      <c r="D101" s="44"/>
      <c r="E101" s="57"/>
      <c r="F101" s="3"/>
      <c r="G101" s="96"/>
      <c r="H101" s="96"/>
      <c r="I101" s="96"/>
      <c r="J101" s="83"/>
      <c r="L101" s="46"/>
    </row>
    <row r="102" spans="1:12" s="45" customFormat="1" ht="10.8" customHeight="1">
      <c r="A102" s="100"/>
      <c r="B102" s="100"/>
      <c r="C102" s="101"/>
      <c r="D102" s="44"/>
      <c r="E102" s="57"/>
      <c r="F102" s="3"/>
      <c r="G102" s="96"/>
      <c r="H102" s="96"/>
      <c r="I102" s="96"/>
      <c r="J102" s="83"/>
      <c r="L102" s="46"/>
    </row>
    <row r="103" spans="1:12" s="45" customFormat="1">
      <c r="A103" s="42" t="s">
        <v>21</v>
      </c>
      <c r="B103" s="42">
        <v>1</v>
      </c>
      <c r="C103" s="43"/>
      <c r="D103" s="44"/>
      <c r="E103" s="57" t="str">
        <f t="shared" ref="E103:E104" si="46">IF(B103="",A103&amp;".",A103&amp;"."&amp;B103&amp;".")</f>
        <v>B.1.</v>
      </c>
      <c r="F103" s="3" t="str">
        <f>F61</f>
        <v>PRIPREMNI RADOVI GRUPE RADOVA B</v>
      </c>
      <c r="G103" s="96"/>
      <c r="H103" s="26"/>
      <c r="I103" s="26"/>
      <c r="J103" s="83">
        <f>J68</f>
        <v>0</v>
      </c>
      <c r="L103" s="46"/>
    </row>
    <row r="104" spans="1:12" s="45" customFormat="1">
      <c r="A104" s="42" t="s">
        <v>21</v>
      </c>
      <c r="B104" s="42">
        <v>2</v>
      </c>
      <c r="C104" s="43"/>
      <c r="D104" s="44"/>
      <c r="E104" s="57" t="str">
        <f t="shared" si="46"/>
        <v>B.2.</v>
      </c>
      <c r="F104" s="3" t="str">
        <f>F70</f>
        <v>ZEMLJANI RADOVI GRUPE RADOVA B</v>
      </c>
      <c r="G104" s="96"/>
      <c r="H104" s="96"/>
      <c r="I104" s="96"/>
      <c r="J104" s="83">
        <f>J85</f>
        <v>0</v>
      </c>
      <c r="L104" s="46"/>
    </row>
    <row r="105" spans="1:12" s="45" customFormat="1">
      <c r="A105" s="42" t="s">
        <v>21</v>
      </c>
      <c r="B105" s="42">
        <v>3</v>
      </c>
      <c r="C105" s="43"/>
      <c r="D105" s="44"/>
      <c r="E105" s="57" t="str">
        <f t="shared" ref="E105" si="47">IF(B105="",A105&amp;".",A105&amp;"."&amp;B105&amp;".")</f>
        <v>B.3.</v>
      </c>
      <c r="F105" s="3" t="str">
        <f>F87</f>
        <v>GEODETSKI RADOVI GRUPE RADOVA B</v>
      </c>
      <c r="G105" s="96"/>
      <c r="H105" s="26"/>
      <c r="I105" s="26"/>
      <c r="J105" s="83">
        <f>J90</f>
        <v>0</v>
      </c>
      <c r="L105" s="46"/>
    </row>
    <row r="106" spans="1:12" s="45" customFormat="1" ht="10.8" customHeight="1">
      <c r="A106" s="100"/>
      <c r="B106" s="100"/>
      <c r="C106" s="101"/>
      <c r="D106" s="44"/>
      <c r="E106" s="57"/>
      <c r="F106" s="3" t="s">
        <v>90</v>
      </c>
      <c r="G106" s="96"/>
      <c r="H106" s="96"/>
      <c r="I106" s="96"/>
      <c r="J106" s="83">
        <f xml:space="preserve"> SUM(J103:J105)</f>
        <v>0</v>
      </c>
      <c r="L106" s="46"/>
    </row>
    <row r="107" spans="1:12">
      <c r="F107" s="64"/>
    </row>
    <row r="108" spans="1:12">
      <c r="F108" s="64"/>
    </row>
    <row r="109" spans="1:12">
      <c r="F109" s="64"/>
    </row>
    <row r="110" spans="1:12">
      <c r="F110" s="64"/>
    </row>
    <row r="111" spans="1:12">
      <c r="F111" s="64"/>
    </row>
    <row r="112" spans="1:12">
      <c r="F112" s="64"/>
    </row>
    <row r="113" spans="6:6">
      <c r="F113" s="64"/>
    </row>
    <row r="114" spans="6:6">
      <c r="F114" s="64"/>
    </row>
    <row r="115" spans="6:6">
      <c r="F115" s="64"/>
    </row>
    <row r="116" spans="6:6">
      <c r="F116" s="64"/>
    </row>
    <row r="117" spans="6:6">
      <c r="F117" s="64"/>
    </row>
    <row r="118" spans="6:6">
      <c r="F118" s="64"/>
    </row>
  </sheetData>
  <customSheetViews>
    <customSheetView guid="{AF744DFA-D7DD-4DA5-8D72-116C6E1FEF2D}" scale="115" showPageBreaks="1" fitToPage="1" printArea="1" view="pageBreakPreview" topLeftCell="A14">
      <selection activeCell="F86" sqref="F86"/>
      <pageMargins left="0.64" right="0.88916666666666666" top="0.94488188976377963" bottom="0.51181102362204722" header="0.51181102362204722" footer="0.51181102362204722"/>
      <pageSetup paperSize="8" fitToHeight="0" orientation="portrait" blackAndWhite="1" r:id="rId1"/>
      <headerFooter alignWithMargins="0"/>
    </customSheetView>
    <customSheetView guid="{11647BB3-BBF0-4AED-8E55-7639BB933805}" scale="115" showPageBreaks="1" fitToPage="1" printArea="1" hiddenColumns="1" view="pageBreakPreview">
      <selection activeCell="I4" sqref="I4"/>
      <rowBreaks count="1" manualBreakCount="1">
        <brk id="27" min="4" max="9" man="1"/>
      </rowBreaks>
      <pageMargins left="0.64" right="0.88916666666666666" top="0.94488188976377963" bottom="0.51181102362204722" header="0.51181102362204722" footer="0.51181102362204722"/>
      <pageSetup paperSize="8" fitToHeight="0" orientation="portrait" blackAndWhite="1" r:id="rId2"/>
      <headerFooter alignWithMargins="0"/>
    </customSheetView>
    <customSheetView guid="{3AF17A56-31E3-43EB-8C59-77F7284D37C0}" scale="115" showPageBreaks="1" fitToPage="1" printArea="1" hiddenColumns="1" view="pageBreakPreview" topLeftCell="A91">
      <selection activeCell="H95" sqref="H95"/>
      <rowBreaks count="1" manualBreakCount="1">
        <brk id="26" min="4" max="13" man="1"/>
      </rowBreaks>
      <pageMargins left="0.64" right="0.88916666666666666" top="0.94488188976377963" bottom="0.51181102362204722" header="0.51181102362204722" footer="0.51181102362204722"/>
      <pageSetup paperSize="8" fitToHeight="0" orientation="portrait" blackAndWhite="1" r:id="rId3"/>
      <headerFooter alignWithMargins="0"/>
    </customSheetView>
  </customSheetViews>
  <mergeCells count="7">
    <mergeCell ref="G94:I94"/>
    <mergeCell ref="G97:I97"/>
    <mergeCell ref="E10:H10"/>
    <mergeCell ref="E85:H85"/>
    <mergeCell ref="E32:H32"/>
    <mergeCell ref="E90:H90"/>
    <mergeCell ref="E23:H23"/>
  </mergeCells>
  <phoneticPr fontId="3" type="noConversion"/>
  <pageMargins left="0.64" right="0.88916666666666666" top="0.94488188976377963" bottom="0.51181102362204722" header="0.51181102362204722" footer="0.51181102362204722"/>
  <pageSetup paperSize="8" fitToHeight="0" orientation="portrait" blackAndWhite="1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opLeftCell="A69" workbookViewId="0">
      <selection activeCell="G76" sqref="G76"/>
    </sheetView>
  </sheetViews>
  <sheetFormatPr defaultColWidth="11.44140625" defaultRowHeight="10.199999999999999"/>
  <cols>
    <col min="1" max="2" width="5.44140625" style="18" customWidth="1"/>
    <col min="3" max="3" width="5.44140625" style="19" customWidth="1"/>
    <col min="4" max="4" width="5.44140625" style="18" customWidth="1"/>
    <col min="5" max="5" width="6.88671875" style="56" customWidth="1"/>
    <col min="6" max="6" width="44" style="64" customWidth="1"/>
    <col min="7" max="7" width="5.6640625" style="21" customWidth="1"/>
    <col min="8" max="8" width="10.33203125" style="22" customWidth="1"/>
    <col min="9" max="9" width="14.33203125" style="22" customWidth="1"/>
    <col min="10" max="10" width="12.109375" style="22" customWidth="1"/>
    <col min="11" max="11" width="10.33203125" style="23" customWidth="1"/>
    <col min="12" max="12" width="10.33203125" style="24" customWidth="1"/>
    <col min="13" max="13" width="2.5546875" style="23" customWidth="1"/>
    <col min="14" max="19" width="10.33203125" style="23" customWidth="1"/>
    <col min="20" max="16384" width="11.44140625" style="23"/>
  </cols>
  <sheetData/>
  <customSheetViews>
    <customSheetView guid="{AF744DFA-D7DD-4DA5-8D72-116C6E1FEF2D}" topLeftCell="A69">
      <selection activeCell="G76" sqref="G7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ŠANDROVAC</vt:lpstr>
      <vt:lpstr> </vt:lpstr>
      <vt:lpstr>ŠANDROVAC!Print_Area</vt:lpstr>
      <vt:lpstr>ŠANDROVAC!Print_Titles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</dc:creator>
  <cp:lastModifiedBy>dsindler</cp:lastModifiedBy>
  <cp:lastPrinted>2022-08-25T12:50:41Z</cp:lastPrinted>
  <dcterms:created xsi:type="dcterms:W3CDTF">2004-09-15T21:03:06Z</dcterms:created>
  <dcterms:modified xsi:type="dcterms:W3CDTF">2023-06-15T11:04:21Z</dcterms:modified>
</cp:coreProperties>
</file>